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46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Foglio1!$A$1:$R$174</definedName>
  </definedNames>
  <calcPr calcId="145621"/>
</workbook>
</file>

<file path=xl/calcChain.xml><?xml version="1.0" encoding="utf-8"?>
<calcChain xmlns="http://schemas.openxmlformats.org/spreadsheetml/2006/main">
  <c r="O125" i="1" l="1"/>
  <c r="K129" i="1" l="1"/>
  <c r="C125" i="1"/>
  <c r="O124" i="1" s="1"/>
  <c r="K128" i="1" s="1"/>
  <c r="L158" i="1" l="1"/>
  <c r="P169" i="1"/>
  <c r="P122" i="1" l="1"/>
  <c r="L123" i="1"/>
  <c r="K14" i="1" l="1"/>
  <c r="K13" i="1"/>
  <c r="K12" i="1"/>
  <c r="K11" i="1"/>
  <c r="K10" i="1"/>
  <c r="K9" i="1"/>
  <c r="K8" i="1"/>
  <c r="N14" i="1"/>
  <c r="N13" i="1"/>
  <c r="N12" i="1"/>
  <c r="N11" i="1"/>
  <c r="N10" i="1"/>
  <c r="N9" i="1"/>
  <c r="N8" i="1"/>
  <c r="N7" i="1"/>
  <c r="K7" i="1"/>
  <c r="M128" i="1" l="1"/>
  <c r="O128" i="1" s="1"/>
  <c r="O14" i="1"/>
  <c r="O13" i="1"/>
  <c r="O12" i="1"/>
  <c r="O11" i="1"/>
  <c r="O10" i="1"/>
  <c r="O9" i="1"/>
  <c r="O8" i="1"/>
  <c r="O7" i="1"/>
  <c r="P25" i="1" s="1"/>
  <c r="C27" i="1"/>
  <c r="G27" i="1" s="1"/>
  <c r="C26" i="1"/>
  <c r="G26" i="1" s="1"/>
  <c r="C25" i="1"/>
  <c r="G25" i="1" s="1"/>
  <c r="C24" i="1"/>
  <c r="C23" i="1"/>
  <c r="C22" i="1"/>
  <c r="G22" i="1" s="1"/>
  <c r="C21" i="1"/>
  <c r="G21" i="1" s="1"/>
  <c r="C20" i="1"/>
  <c r="G20" i="1" s="1"/>
  <c r="C19" i="1"/>
  <c r="G24" i="1"/>
  <c r="G23" i="1"/>
  <c r="G19" i="1"/>
  <c r="E4" i="1"/>
  <c r="O3" i="1"/>
  <c r="P168" i="1" l="1"/>
  <c r="O170" i="1" s="1"/>
  <c r="O163" i="1"/>
  <c r="P172" i="1" s="1"/>
  <c r="F138" i="1"/>
  <c r="I87" i="1"/>
  <c r="L105" i="1" l="1"/>
  <c r="L103" i="1"/>
  <c r="D112" i="1"/>
  <c r="B116" i="1" s="1"/>
  <c r="I111" i="1" s="1"/>
  <c r="D101" i="1"/>
  <c r="D89" i="1"/>
  <c r="B89" i="1" s="1"/>
  <c r="L108" i="1" l="1"/>
  <c r="B111" i="1"/>
  <c r="H105" i="1" s="1"/>
  <c r="I55" i="1" l="1"/>
  <c r="I64" i="1" s="1"/>
  <c r="I75" i="1" s="1"/>
  <c r="D55" i="1"/>
  <c r="D64" i="1" s="1"/>
  <c r="D75" i="1"/>
  <c r="D52" i="1"/>
  <c r="B52" i="1" l="1"/>
  <c r="A79" i="1"/>
  <c r="A74" i="1"/>
  <c r="Q45" i="1"/>
  <c r="M45" i="1"/>
  <c r="O49" i="1" s="1"/>
  <c r="Q49" i="1" s="1"/>
  <c r="O51" i="1" l="1"/>
  <c r="R51" i="1" s="1"/>
  <c r="O76" i="1"/>
  <c r="P76" i="1" s="1"/>
  <c r="O78" i="1"/>
  <c r="P78" i="1" s="1"/>
  <c r="O77" i="1"/>
  <c r="P77" i="1" s="1"/>
  <c r="D19" i="1"/>
  <c r="O60" i="1"/>
  <c r="P60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P79" i="1" l="1"/>
  <c r="Q76" i="1" s="1"/>
  <c r="P69" i="1"/>
  <c r="R25" i="1"/>
  <c r="P26" i="1"/>
  <c r="R26" i="1" s="1"/>
  <c r="P24" i="1"/>
  <c r="R24" i="1" s="1"/>
  <c r="Q66" i="1" l="1"/>
  <c r="Q62" i="1"/>
  <c r="Q65" i="1"/>
  <c r="Q61" i="1"/>
  <c r="Q68" i="1"/>
  <c r="Q64" i="1"/>
  <c r="Q60" i="1"/>
  <c r="Q67" i="1"/>
  <c r="Q63" i="1"/>
  <c r="Q78" i="1"/>
  <c r="Q77" i="1"/>
  <c r="H27" i="1"/>
  <c r="H26" i="1"/>
  <c r="H25" i="1"/>
  <c r="H22" i="1"/>
  <c r="H24" i="1"/>
  <c r="H23" i="1"/>
  <c r="H21" i="1"/>
  <c r="H20" i="1"/>
  <c r="D27" i="1"/>
  <c r="E27" i="1" s="1"/>
  <c r="D26" i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E19" i="1"/>
  <c r="E26" i="1"/>
  <c r="H19" i="1"/>
  <c r="H28" i="1" l="1"/>
  <c r="L19" i="1" s="1"/>
  <c r="L27" i="1" l="1"/>
  <c r="L23" i="1"/>
  <c r="L24" i="1"/>
  <c r="L20" i="1"/>
  <c r="L26" i="1"/>
  <c r="L22" i="1"/>
  <c r="L25" i="1"/>
  <c r="L21" i="1"/>
  <c r="E28" i="1"/>
  <c r="J19" i="1" s="1"/>
  <c r="J23" i="1" l="1"/>
  <c r="J21" i="1"/>
  <c r="J25" i="1"/>
  <c r="J27" i="1"/>
  <c r="J22" i="1"/>
  <c r="J26" i="1"/>
  <c r="J20" i="1"/>
  <c r="J24" i="1"/>
</calcChain>
</file>

<file path=xl/sharedStrings.xml><?xml version="1.0" encoding="utf-8"?>
<sst xmlns="http://schemas.openxmlformats.org/spreadsheetml/2006/main" count="237" uniqueCount="184">
  <si>
    <t xml:space="preserve">    CALCOLO E INDIVIDUALIZZAZIONE TIPO DI LENZA</t>
  </si>
  <si>
    <t xml:space="preserve">    metri</t>
  </si>
  <si>
    <t>coeff.</t>
  </si>
  <si>
    <r>
      <t>VELOCIT</t>
    </r>
    <r>
      <rPr>
        <sz val="11"/>
        <color theme="1"/>
        <rFont val="Calibri"/>
        <family val="2"/>
      </rPr>
      <t>À  ACQUE</t>
    </r>
  </si>
  <si>
    <t>m/s</t>
  </si>
  <si>
    <t xml:space="preserve">portata (m3/s) =larghezza dell’alveo (m) </t>
  </si>
  <si>
    <t>fiume Tevere</t>
  </si>
  <si>
    <t>fiume Po</t>
  </si>
  <si>
    <t>fiume Arno</t>
  </si>
  <si>
    <t>fiume Nera</t>
  </si>
  <si>
    <t>fiume Volturno</t>
  </si>
  <si>
    <t>fiume Metauro</t>
  </si>
  <si>
    <t>fiume Chiascio</t>
  </si>
  <si>
    <t xml:space="preserve">      FIUMI GARE</t>
  </si>
  <si>
    <t>Ostia</t>
  </si>
  <si>
    <t>Montemolino</t>
  </si>
  <si>
    <t>x profondità media dell'alveo (m)x velocità (m/s)</t>
  </si>
  <si>
    <t>portata media mc/s nelle varie zone</t>
  </si>
  <si>
    <t>foce</t>
  </si>
  <si>
    <t>Piacenza</t>
  </si>
  <si>
    <t xml:space="preserve">        Pavia</t>
  </si>
  <si>
    <t>Firenze</t>
  </si>
  <si>
    <t xml:space="preserve">   Città di Castello</t>
  </si>
  <si>
    <t xml:space="preserve">        Firenze</t>
  </si>
  <si>
    <t xml:space="preserve">      Triponzo</t>
  </si>
  <si>
    <t>Terni</t>
  </si>
  <si>
    <t>Orte</t>
  </si>
  <si>
    <t xml:space="preserve">    S.Angelo Vado</t>
  </si>
  <si>
    <t xml:space="preserve">         Topino</t>
  </si>
  <si>
    <t>LARGHEZ.</t>
  </si>
  <si>
    <t>ALTEZZA</t>
  </si>
  <si>
    <t xml:space="preserve">ALTEZZA </t>
  </si>
  <si>
    <t>MEDIA</t>
  </si>
  <si>
    <t>TEVERE</t>
  </si>
  <si>
    <t>ARNO</t>
  </si>
  <si>
    <t xml:space="preserve">         METAURO</t>
  </si>
  <si>
    <t>Capua</t>
  </si>
  <si>
    <t>Fossombrone</t>
  </si>
  <si>
    <t>Torgiano</t>
  </si>
  <si>
    <t>coef.tot.</t>
  </si>
  <si>
    <t>maggiore piombatura</t>
  </si>
  <si>
    <t>piombatura assente poiché si lavora in trattenuta</t>
  </si>
  <si>
    <t>leggera piombatura a scalare da quella massima</t>
  </si>
  <si>
    <t>Nel sottosponda la velocità diminuisce a causa dell'attrito terreno /acqua</t>
  </si>
  <si>
    <t>l'attrito dipende molto dalla forma ed il materiale della sponda</t>
  </si>
  <si>
    <t xml:space="preserve">               A</t>
  </si>
  <si>
    <t xml:space="preserve">                B</t>
  </si>
  <si>
    <t xml:space="preserve">              C</t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</si>
  <si>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PIOMBATURA</t>
    </r>
  </si>
  <si>
    <t>A</t>
  </si>
  <si>
    <t>B</t>
  </si>
  <si>
    <t>C</t>
  </si>
  <si>
    <t>Peso galleggiante ,deriva e antenna</t>
  </si>
  <si>
    <t>peso zavorra principale</t>
  </si>
  <si>
    <t>peso piombatura secondaria ,amo ed esca</t>
  </si>
  <si>
    <t>PORTATA GALLEGGIANTE</t>
  </si>
  <si>
    <t>PIOMBATURA PRINCIPALE</t>
  </si>
  <si>
    <t xml:space="preserve">         coeff.medio</t>
  </si>
  <si>
    <t>grammi</t>
  </si>
  <si>
    <t xml:space="preserve">     immettere la portata e la profondità</t>
  </si>
  <si>
    <t xml:space="preserve">        PRIMAVERA</t>
  </si>
  <si>
    <t xml:space="preserve">   ESTATE</t>
  </si>
  <si>
    <t>ESTATE</t>
  </si>
  <si>
    <t>PORTANZA GALL.</t>
  </si>
  <si>
    <t>PRIMAV.</t>
  </si>
  <si>
    <t>coeff.tot.</t>
  </si>
  <si>
    <t xml:space="preserve">                         </t>
  </si>
  <si>
    <r>
      <t xml:space="preserve">                  VELOCIT</t>
    </r>
    <r>
      <rPr>
        <sz val="11"/>
        <color theme="1"/>
        <rFont val="Calibri"/>
        <family val="2"/>
      </rPr>
      <t>À ACQUE</t>
    </r>
  </si>
  <si>
    <t>quando il valore è negativo non è pescabile a quell'altezza</t>
  </si>
  <si>
    <t>coef.medio</t>
  </si>
  <si>
    <r>
      <t>VELOCIT</t>
    </r>
    <r>
      <rPr>
        <sz val="11"/>
        <color theme="1"/>
        <rFont val="Calibri"/>
        <family val="2"/>
      </rPr>
      <t>À ms media</t>
    </r>
  </si>
  <si>
    <t>velocità=</t>
  </si>
  <si>
    <t>larghezza x profondità</t>
  </si>
  <si>
    <t xml:space="preserve">             portata</t>
  </si>
  <si>
    <t xml:space="preserve">     m/s</t>
  </si>
  <si>
    <t>vedi tabelle sopra</t>
  </si>
  <si>
    <t>a causa dell'acqua troppo veloce</t>
  </si>
  <si>
    <r>
      <t xml:space="preserve">      TEVERE VELOCIT</t>
    </r>
    <r>
      <rPr>
        <sz val="11"/>
        <color theme="1"/>
        <rFont val="Calibri"/>
        <family val="2"/>
      </rPr>
      <t>À ACQUE</t>
    </r>
  </si>
  <si>
    <t xml:space="preserve">            Montemolino</t>
  </si>
  <si>
    <t xml:space="preserve">         Citta di Castello</t>
  </si>
  <si>
    <t xml:space="preserve">                    Ostia foce</t>
  </si>
  <si>
    <t>PIOMBATURA SECONDARIA</t>
  </si>
  <si>
    <t>cliccare sul numero per avere il tipo di lenza da utilizzare</t>
  </si>
  <si>
    <t>MASSIMA</t>
  </si>
  <si>
    <t>M.Molino</t>
  </si>
  <si>
    <t xml:space="preserve">     FOSSOMBRONE</t>
  </si>
  <si>
    <t xml:space="preserve">           CALCINAIA</t>
  </si>
  <si>
    <t>(h*ct)-cm</t>
  </si>
  <si>
    <t xml:space="preserve">                              coeff.medio</t>
  </si>
  <si>
    <t>sec/mt.</t>
  </si>
  <si>
    <t>velocità superficiale acqua=</t>
  </si>
  <si>
    <t>sec./mt</t>
  </si>
  <si>
    <t xml:space="preserve">   sec.       lunghezza percorso superficiale     </t>
  </si>
  <si>
    <t>mt.</t>
  </si>
  <si>
    <t>piombatura a scalare  inferiore verso il fondo</t>
  </si>
  <si>
    <t>pari a cm/sec</t>
  </si>
  <si>
    <t>velocità media</t>
  </si>
  <si>
    <t>velocità sul fondo</t>
  </si>
  <si>
    <t xml:space="preserve">  </t>
  </si>
  <si>
    <t xml:space="preserve">      pari a cm/sec</t>
  </si>
  <si>
    <t xml:space="preserve"> sec./mt</t>
  </si>
  <si>
    <t xml:space="preserve">    cm/sec</t>
  </si>
  <si>
    <t>fiume Paglia</t>
  </si>
  <si>
    <t>Orvieto</t>
  </si>
  <si>
    <t xml:space="preserve">   Acquapendente</t>
  </si>
  <si>
    <t>a primavera dopo molta pioggia</t>
  </si>
  <si>
    <t xml:space="preserve">BLOCCO PRINCIPALE </t>
  </si>
  <si>
    <t>PIOMBATURA</t>
  </si>
  <si>
    <t>1/1,5 mt</t>
  </si>
  <si>
    <t>altezza fondo</t>
  </si>
  <si>
    <t>2° soluzione con carassi e carpe sul fondo</t>
  </si>
  <si>
    <t xml:space="preserve">   </t>
  </si>
  <si>
    <t>FINALE</t>
  </si>
  <si>
    <t xml:space="preserve">          UNICA PIOMBATURA A SCALARE</t>
  </si>
  <si>
    <t xml:space="preserve">        amo variabile</t>
  </si>
  <si>
    <t xml:space="preserve">        1° soluzione con breme o gardons</t>
  </si>
  <si>
    <t>TABELLE GRAMMATURE</t>
  </si>
  <si>
    <t xml:space="preserve">                &gt;</t>
  </si>
  <si>
    <t xml:space="preserve">La maggiore velocità dell'acqua la troviamo circa dalla metà dell'altezza del fondo sino a 20cm dalla superficie </t>
  </si>
  <si>
    <t>Le acque superficiali vengono rallentate dall'attrito aria acqua e in inverno,essendo le acque del fondo più calde,tenderanno a salire e si scontreranno con quelle più superficiali</t>
  </si>
  <si>
    <t>rallentando così il corso delle acque intermedie.-</t>
  </si>
  <si>
    <t xml:space="preserve">      40 cm/sec.</t>
  </si>
  <si>
    <t>pari a cm/sec.</t>
  </si>
  <si>
    <t xml:space="preserve">     pari a</t>
  </si>
  <si>
    <t xml:space="preserve">        velocità superficiale della corrente</t>
  </si>
  <si>
    <t>minuti per percorrenza di 10 metri</t>
  </si>
  <si>
    <t xml:space="preserve">  velocita </t>
  </si>
  <si>
    <t xml:space="preserve"> Piacenza</t>
  </si>
  <si>
    <t>Pisa</t>
  </si>
  <si>
    <t xml:space="preserve"> M.Molino</t>
  </si>
  <si>
    <t>Calmazzo</t>
  </si>
  <si>
    <t xml:space="preserve">   Luoghi</t>
  </si>
  <si>
    <t>Velocità</t>
  </si>
  <si>
    <t>spinta della corrente sul filo</t>
  </si>
  <si>
    <t>resistenza della piombatura al trascinamento</t>
  </si>
  <si>
    <t>resistenza della trattenuta al movimento del galleggiante</t>
  </si>
  <si>
    <t>diagramma forze</t>
  </si>
  <si>
    <t>R</t>
  </si>
  <si>
    <t>S</t>
  </si>
  <si>
    <t>P</t>
  </si>
  <si>
    <t>R= prima risultante</t>
  </si>
  <si>
    <t>R= risultante finale</t>
  </si>
  <si>
    <t>T</t>
  </si>
  <si>
    <t xml:space="preserve">ammettiamo una portata come quella estiva di </t>
  </si>
  <si>
    <t>mc /Sec.</t>
  </si>
  <si>
    <t>Noi prenderemo in esame</t>
  </si>
  <si>
    <t>1/2mv²</t>
  </si>
  <si>
    <t>sup.filo</t>
  </si>
  <si>
    <t>spinta sul filo =</t>
  </si>
  <si>
    <t xml:space="preserve">su una sezione di 1 metro </t>
  </si>
  <si>
    <t>sup.=</t>
  </si>
  <si>
    <t>mq</t>
  </si>
  <si>
    <t xml:space="preserve">          MONTE MOLINO</t>
  </si>
  <si>
    <t xml:space="preserve">la superficie diminuisce in estate </t>
  </si>
  <si>
    <t xml:space="preserve">                   la forza esercitata da 1 mc di acqua sul filo</t>
  </si>
  <si>
    <t xml:space="preserve">                            </t>
  </si>
  <si>
    <t xml:space="preserve">                     prenderemo in considerazione mezza circonferenza</t>
  </si>
  <si>
    <t>resistenza piombatura</t>
  </si>
  <si>
    <t>Velocità acqua</t>
  </si>
  <si>
    <t>M</t>
  </si>
  <si>
    <t>con direzione verso il fondo</t>
  </si>
  <si>
    <t>certamente potremmo sempre utilizzare una vela la cui portata sia superiore a</t>
  </si>
  <si>
    <t>esempio di piombatura</t>
  </si>
  <si>
    <t>gr</t>
  </si>
  <si>
    <t>Per poter resistere alla corrente il peso della piombatura aggiuntiva deve essere &gt; di grammi</t>
  </si>
  <si>
    <t xml:space="preserve">  considereremo la spinta sulla piombatura inferiore a quella su 1 metro di filo in quanto in una zona con velocità inferiore</t>
  </si>
  <si>
    <t>e quindi con spinta ridotta e attutita in parte dal peso della piombatura stessa</t>
  </si>
  <si>
    <t xml:space="preserve">NB: ecco perché bisognerebbe pescare pesante con una vela ,il filo verrebbe a tendersi e </t>
  </si>
  <si>
    <t>quindi un numero inferiore di lisci !</t>
  </si>
  <si>
    <t>gr.</t>
  </si>
  <si>
    <t xml:space="preserve">cosa possibile se noi pescassimo con una vela o con un galleggiante di almeno grammi </t>
  </si>
  <si>
    <t>la velocità dell'acqua uguale a quella superiore ove è maggiore</t>
  </si>
  <si>
    <t xml:space="preserve">  si può considerare </t>
  </si>
  <si>
    <t>gr./f</t>
  </si>
  <si>
    <t xml:space="preserve">spinta corrente sulla piombatura uguale a 1/5 di quella superiore </t>
  </si>
  <si>
    <t>cioè la spinta sul filo portante la piombatura e quella sulla  stessa piombatura</t>
  </si>
  <si>
    <t>dunque per soddisfare anche la piegatura del filo superiore dovremmo utilizzare una piombatura di gr.</t>
  </si>
  <si>
    <t>massa</t>
  </si>
  <si>
    <t>gr/f</t>
  </si>
  <si>
    <r>
      <t>mm</t>
    </r>
    <r>
      <rPr>
        <sz val="11"/>
        <color theme="1"/>
        <rFont val="Calibri"/>
        <family val="2"/>
      </rPr>
      <t>²</t>
    </r>
  </si>
  <si>
    <t>gr.f/mm</t>
  </si>
  <si>
    <t>raggio del filo in mm.</t>
  </si>
  <si>
    <t>mm</t>
  </si>
  <si>
    <t xml:space="preserve">    filo   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</si>
</sst>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00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 applyAlignment="1">
      <alignment horizontal="center"/>
    </xf>
    <xf numFmtId="0" fontId="0" fillId="13" borderId="5" xfId="0" applyFill="1" applyBorder="1"/>
    <xf numFmtId="0" fontId="0" fillId="12" borderId="6" xfId="0" applyFill="1" applyBorder="1"/>
    <xf numFmtId="0" fontId="0" fillId="5" borderId="6" xfId="0" applyFill="1" applyBorder="1"/>
    <xf numFmtId="0" fontId="0" fillId="0" borderId="8" xfId="0" applyBorder="1" applyAlignment="1">
      <alignment horizontal="center"/>
    </xf>
    <xf numFmtId="0" fontId="0" fillId="0" borderId="1" xfId="0" applyFill="1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8" borderId="1" xfId="0" applyFill="1" applyBorder="1" applyAlignment="1">
      <alignment horizontal="left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0" fillId="7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9" borderId="5" xfId="0" applyFill="1" applyBorder="1" applyAlignment="1">
      <alignment horizontal="left"/>
    </xf>
    <xf numFmtId="0" fontId="0" fillId="9" borderId="7" xfId="0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7" borderId="9" xfId="0" applyFill="1" applyBorder="1"/>
    <xf numFmtId="0" fontId="0" fillId="0" borderId="8" xfId="0" applyBorder="1"/>
    <xf numFmtId="0" fontId="0" fillId="0" borderId="8" xfId="0" applyBorder="1" applyAlignment="1"/>
    <xf numFmtId="0" fontId="0" fillId="8" borderId="19" xfId="0" applyFill="1" applyBorder="1"/>
    <xf numFmtId="0" fontId="0" fillId="0" borderId="20" xfId="0" applyBorder="1"/>
    <xf numFmtId="0" fontId="0" fillId="0" borderId="15" xfId="0" applyBorder="1"/>
    <xf numFmtId="0" fontId="0" fillId="0" borderId="21" xfId="0" applyBorder="1"/>
    <xf numFmtId="0" fontId="0" fillId="8" borderId="22" xfId="0" applyFill="1" applyBorder="1"/>
    <xf numFmtId="0" fontId="0" fillId="14" borderId="1" xfId="0" applyFill="1" applyBorder="1"/>
    <xf numFmtId="0" fontId="0" fillId="15" borderId="1" xfId="0" applyFill="1" applyBorder="1" applyAlignment="1">
      <alignment horizontal="center"/>
    </xf>
    <xf numFmtId="0" fontId="0" fillId="15" borderId="13" xfId="0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2" fontId="2" fillId="12" borderId="1" xfId="0" applyNumberFormat="1" applyFont="1" applyFill="1" applyBorder="1" applyAlignment="1">
      <alignment horizontal="center"/>
    </xf>
    <xf numFmtId="2" fontId="0" fillId="16" borderId="1" xfId="0" applyNumberFormat="1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17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2" fontId="0" fillId="18" borderId="1" xfId="0" applyNumberFormat="1" applyFill="1" applyBorder="1" applyAlignment="1">
      <alignment horizontal="center"/>
    </xf>
    <xf numFmtId="0" fontId="0" fillId="8" borderId="1" xfId="0" applyFill="1" applyBorder="1"/>
    <xf numFmtId="0" fontId="0" fillId="19" borderId="2" xfId="0" applyFill="1" applyBorder="1" applyAlignment="1">
      <alignment horizontal="left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0" borderId="0" xfId="0" applyFill="1"/>
    <xf numFmtId="2" fontId="0" fillId="0" borderId="2" xfId="0" applyNumberFormat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0" fontId="4" fillId="14" borderId="10" xfId="0" applyFont="1" applyFill="1" applyBorder="1"/>
    <xf numFmtId="0" fontId="4" fillId="14" borderId="11" xfId="0" applyFont="1" applyFill="1" applyBorder="1"/>
    <xf numFmtId="0" fontId="4" fillId="14" borderId="12" xfId="0" applyFont="1" applyFill="1" applyBorder="1"/>
    <xf numFmtId="2" fontId="4" fillId="5" borderId="9" xfId="0" applyNumberFormat="1" applyFont="1" applyFill="1" applyBorder="1" applyAlignment="1">
      <alignment horizontal="center"/>
    </xf>
    <xf numFmtId="2" fontId="4" fillId="18" borderId="1" xfId="0" applyNumberFormat="1" applyFont="1" applyFill="1" applyBorder="1" applyAlignment="1">
      <alignment horizontal="center"/>
    </xf>
    <xf numFmtId="164" fontId="0" fillId="16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/>
    <xf numFmtId="0" fontId="6" fillId="16" borderId="0" xfId="0" applyFont="1" applyFill="1" applyBorder="1"/>
    <xf numFmtId="0" fontId="4" fillId="14" borderId="1" xfId="0" applyFont="1" applyFill="1" applyBorder="1"/>
    <xf numFmtId="0" fontId="4" fillId="14" borderId="16" xfId="0" applyFont="1" applyFill="1" applyBorder="1"/>
    <xf numFmtId="0" fontId="4" fillId="14" borderId="1" xfId="0" applyFont="1" applyFill="1" applyBorder="1" applyAlignment="1">
      <alignment horizontal="center"/>
    </xf>
    <xf numFmtId="2" fontId="0" fillId="6" borderId="23" xfId="0" applyNumberForma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4" fillId="0" borderId="10" xfId="0" applyFont="1" applyBorder="1"/>
    <xf numFmtId="0" fontId="4" fillId="0" borderId="11" xfId="0" applyFont="1" applyBorder="1"/>
    <xf numFmtId="0" fontId="0" fillId="0" borderId="11" xfId="0" applyBorder="1"/>
    <xf numFmtId="0" fontId="4" fillId="0" borderId="12" xfId="0" applyFont="1" applyBorder="1"/>
    <xf numFmtId="0" fontId="4" fillId="0" borderId="5" xfId="0" applyFont="1" applyBorder="1"/>
    <xf numFmtId="0" fontId="0" fillId="0" borderId="6" xfId="0" applyBorder="1"/>
    <xf numFmtId="0" fontId="4" fillId="0" borderId="7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14" borderId="10" xfId="0" applyFill="1" applyBorder="1"/>
    <xf numFmtId="0" fontId="0" fillId="14" borderId="12" xfId="0" applyFill="1" applyBorder="1"/>
    <xf numFmtId="0" fontId="0" fillId="2" borderId="0" xfId="0" applyFill="1"/>
    <xf numFmtId="0" fontId="0" fillId="2" borderId="1" xfId="0" applyFill="1" applyBorder="1" applyAlignment="1"/>
    <xf numFmtId="0" fontId="0" fillId="0" borderId="1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30" xfId="0" applyBorder="1"/>
    <xf numFmtId="0" fontId="0" fillId="2" borderId="4" xfId="0" applyFill="1" applyBorder="1" applyAlignment="1">
      <alignment horizontal="center"/>
    </xf>
    <xf numFmtId="0" fontId="4" fillId="0" borderId="0" xfId="0" applyFont="1"/>
    <xf numFmtId="2" fontId="8" fillId="0" borderId="1" xfId="1" applyNumberFormat="1" applyFont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17" xfId="0" applyFill="1" applyBorder="1"/>
    <xf numFmtId="0" fontId="0" fillId="2" borderId="3" xfId="0" applyFill="1" applyBorder="1"/>
    <xf numFmtId="0" fontId="0" fillId="0" borderId="31" xfId="0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4" xfId="0" applyFill="1" applyBorder="1"/>
    <xf numFmtId="0" fontId="0" fillId="19" borderId="17" xfId="0" applyFill="1" applyBorder="1" applyAlignment="1">
      <alignment horizontal="left"/>
    </xf>
    <xf numFmtId="0" fontId="0" fillId="2" borderId="35" xfId="0" applyFill="1" applyBorder="1" applyAlignment="1">
      <alignment horizontal="center"/>
    </xf>
    <xf numFmtId="0" fontId="0" fillId="18" borderId="36" xfId="0" applyFill="1" applyBorder="1"/>
    <xf numFmtId="0" fontId="0" fillId="18" borderId="21" xfId="0" applyFill="1" applyBorder="1"/>
    <xf numFmtId="0" fontId="0" fillId="18" borderId="4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15" borderId="1" xfId="0" applyNumberFormat="1" applyFont="1" applyFill="1" applyBorder="1" applyAlignment="1">
      <alignment horizontal="center"/>
    </xf>
    <xf numFmtId="0" fontId="0" fillId="14" borderId="9" xfId="0" applyFill="1" applyBorder="1"/>
    <xf numFmtId="0" fontId="9" fillId="14" borderId="0" xfId="0" applyFont="1" applyFill="1" applyAlignment="1">
      <alignment horizontal="left"/>
    </xf>
    <xf numFmtId="0" fontId="0" fillId="0" borderId="25" xfId="0" applyBorder="1"/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16" borderId="0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2" fontId="3" fillId="15" borderId="1" xfId="0" applyNumberFormat="1" applyFont="1" applyFill="1" applyBorder="1" applyAlignment="1">
      <alignment horizontal="center"/>
    </xf>
    <xf numFmtId="14" fontId="4" fillId="14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2" fontId="4" fillId="2" borderId="4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9" borderId="1" xfId="0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0" xfId="0" applyAlignment="1"/>
    <xf numFmtId="164" fontId="0" fillId="0" borderId="0" xfId="0" applyNumberFormat="1" applyAlignment="1">
      <alignment horizontal="left"/>
    </xf>
    <xf numFmtId="0" fontId="0" fillId="14" borderId="27" xfId="0" applyFill="1" applyBorder="1"/>
    <xf numFmtId="0" fontId="0" fillId="14" borderId="29" xfId="0" applyFill="1" applyBorder="1"/>
    <xf numFmtId="0" fontId="0" fillId="14" borderId="11" xfId="0" applyFill="1" applyBorder="1"/>
    <xf numFmtId="0" fontId="0" fillId="16" borderId="0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0" fillId="16" borderId="0" xfId="0" applyNumberFormat="1" applyFill="1" applyBorder="1" applyAlignment="1">
      <alignment horizontal="center"/>
    </xf>
    <xf numFmtId="0" fontId="10" fillId="0" borderId="0" xfId="0" applyFont="1"/>
    <xf numFmtId="2" fontId="0" fillId="2" borderId="4" xfId="0" applyNumberForma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5" fillId="20" borderId="9" xfId="0" applyFont="1" applyFill="1" applyBorder="1"/>
    <xf numFmtId="2" fontId="11" fillId="0" borderId="2" xfId="0" applyNumberFormat="1" applyFont="1" applyBorder="1" applyAlignment="1">
      <alignment horizontal="center"/>
    </xf>
    <xf numFmtId="2" fontId="11" fillId="15" borderId="1" xfId="0" applyNumberFormat="1" applyFont="1" applyFill="1" applyBorder="1" applyAlignment="1">
      <alignment horizontal="center"/>
    </xf>
    <xf numFmtId="2" fontId="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2" fontId="11" fillId="12" borderId="1" xfId="0" applyNumberFormat="1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1" fillId="0" borderId="0" xfId="0" applyFont="1"/>
    <xf numFmtId="2" fontId="13" fillId="0" borderId="1" xfId="1" applyNumberFormat="1" applyFont="1" applyBorder="1" applyAlignment="1">
      <alignment horizontal="center"/>
    </xf>
    <xf numFmtId="0" fontId="12" fillId="2" borderId="0" xfId="0" applyFont="1" applyFill="1"/>
    <xf numFmtId="2" fontId="2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11" fillId="12" borderId="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19" borderId="4" xfId="0" applyFill="1" applyBorder="1"/>
    <xf numFmtId="0" fontId="0" fillId="14" borderId="28" xfId="0" applyFill="1" applyBorder="1"/>
    <xf numFmtId="0" fontId="0" fillId="2" borderId="0" xfId="0" applyFill="1" applyBorder="1" applyAlignment="1">
      <alignment horizontal="center"/>
    </xf>
    <xf numFmtId="0" fontId="5" fillId="20" borderId="0" xfId="0" applyFont="1" applyFill="1" applyBorder="1"/>
    <xf numFmtId="0" fontId="0" fillId="2" borderId="0" xfId="0" applyFill="1" applyBorder="1" applyAlignment="1">
      <alignment horizontal="left"/>
    </xf>
    <xf numFmtId="0" fontId="0" fillId="19" borderId="10" xfId="0" applyFill="1" applyBorder="1"/>
    <xf numFmtId="165" fontId="0" fillId="2" borderId="9" xfId="0" applyNumberFormat="1" applyFill="1" applyBorder="1" applyAlignment="1">
      <alignment horizontal="center"/>
    </xf>
    <xf numFmtId="0" fontId="0" fillId="18" borderId="6" xfId="0" applyFill="1" applyBorder="1"/>
    <xf numFmtId="0" fontId="14" fillId="2" borderId="40" xfId="0" applyFont="1" applyFill="1" applyBorder="1" applyAlignment="1"/>
    <xf numFmtId="0" fontId="14" fillId="0" borderId="2" xfId="0" applyFont="1" applyBorder="1" applyAlignment="1"/>
    <xf numFmtId="0" fontId="0" fillId="18" borderId="1" xfId="0" applyFill="1" applyBorder="1" applyAlignment="1">
      <alignment horizontal="center"/>
    </xf>
    <xf numFmtId="0" fontId="0" fillId="18" borderId="1" xfId="0" applyFill="1" applyBorder="1"/>
    <xf numFmtId="2" fontId="0" fillId="0" borderId="39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5" fillId="0" borderId="0" xfId="0" applyFont="1"/>
    <xf numFmtId="0" fontId="0" fillId="0" borderId="41" xfId="0" applyBorder="1"/>
    <xf numFmtId="0" fontId="0" fillId="0" borderId="40" xfId="0" applyBorder="1"/>
    <xf numFmtId="0" fontId="0" fillId="0" borderId="35" xfId="0" applyBorder="1"/>
    <xf numFmtId="0" fontId="0" fillId="0" borderId="23" xfId="0" applyBorder="1"/>
    <xf numFmtId="0" fontId="0" fillId="0" borderId="42" xfId="0" applyBorder="1"/>
    <xf numFmtId="0" fontId="0" fillId="21" borderId="0" xfId="0" applyFill="1" applyBorder="1"/>
    <xf numFmtId="2" fontId="0" fillId="0" borderId="0" xfId="0" applyNumberFormat="1" applyAlignment="1">
      <alignment horizontal="center"/>
    </xf>
    <xf numFmtId="0" fontId="16" fillId="19" borderId="25" xfId="0" applyFont="1" applyFill="1" applyBorder="1" applyAlignment="1">
      <alignment horizontal="center"/>
    </xf>
    <xf numFmtId="0" fontId="0" fillId="19" borderId="24" xfId="0" applyFill="1" applyBorder="1" applyAlignment="1">
      <alignment horizontal="center"/>
    </xf>
    <xf numFmtId="0" fontId="0" fillId="19" borderId="7" xfId="0" applyFill="1" applyBorder="1"/>
    <xf numFmtId="0" fontId="0" fillId="19" borderId="29" xfId="0" applyFill="1" applyBorder="1"/>
    <xf numFmtId="0" fontId="0" fillId="16" borderId="0" xfId="0" applyFill="1" applyBorder="1"/>
    <xf numFmtId="0" fontId="0" fillId="16" borderId="37" xfId="0" applyFill="1" applyBorder="1"/>
    <xf numFmtId="0" fontId="0" fillId="16" borderId="0" xfId="0" applyFill="1"/>
    <xf numFmtId="0" fontId="0" fillId="0" borderId="0" xfId="0" applyAlignment="1">
      <alignment horizontal="left"/>
    </xf>
    <xf numFmtId="0" fontId="2" fillId="19" borderId="27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0" fillId="21" borderId="5" xfId="0" applyFill="1" applyBorder="1"/>
    <xf numFmtId="0" fontId="0" fillId="21" borderId="6" xfId="0" applyFill="1" applyBorder="1"/>
    <xf numFmtId="0" fontId="0" fillId="21" borderId="7" xfId="0" applyFill="1" applyBorder="1"/>
    <xf numFmtId="0" fontId="0" fillId="21" borderId="30" xfId="0" applyFill="1" applyBorder="1"/>
    <xf numFmtId="0" fontId="0" fillId="21" borderId="43" xfId="0" applyFill="1" applyBorder="1"/>
    <xf numFmtId="0" fontId="0" fillId="21" borderId="27" xfId="0" applyFill="1" applyBorder="1"/>
    <xf numFmtId="0" fontId="0" fillId="21" borderId="28" xfId="0" applyFill="1" applyBorder="1"/>
    <xf numFmtId="0" fontId="0" fillId="21" borderId="29" xfId="0" applyFill="1" applyBorder="1"/>
    <xf numFmtId="0" fontId="0" fillId="21" borderId="6" xfId="0" applyFill="1" applyBorder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/>
    <xf numFmtId="0" fontId="0" fillId="19" borderId="4" xfId="0" applyFill="1" applyBorder="1" applyAlignment="1">
      <alignment horizontal="center"/>
    </xf>
    <xf numFmtId="2" fontId="0" fillId="19" borderId="4" xfId="0" applyNumberFormat="1" applyFill="1" applyBorder="1" applyAlignment="1">
      <alignment horizontal="center"/>
    </xf>
    <xf numFmtId="0" fontId="6" fillId="22" borderId="1" xfId="0" applyFont="1" applyFill="1" applyBorder="1"/>
    <xf numFmtId="0" fontId="6" fillId="16" borderId="0" xfId="0" applyFont="1" applyFill="1"/>
    <xf numFmtId="1" fontId="0" fillId="2" borderId="4" xfId="0" applyNumberForma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/>
    <xf numFmtId="165" fontId="2" fillId="2" borderId="4" xfId="0" applyNumberFormat="1" applyFont="1" applyFill="1" applyBorder="1" applyAlignment="1">
      <alignment horizontal="center"/>
    </xf>
    <xf numFmtId="2" fontId="13" fillId="19" borderId="5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0" fillId="18" borderId="4" xfId="0" applyNumberFormat="1" applyFill="1" applyBorder="1" applyAlignment="1">
      <alignment horizontal="center"/>
    </xf>
    <xf numFmtId="0" fontId="1" fillId="0" borderId="0" xfId="0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6600FF"/>
      <color rgb="FFF907CB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30</xdr:row>
      <xdr:rowOff>76200</xdr:rowOff>
    </xdr:from>
    <xdr:to>
      <xdr:col>11</xdr:col>
      <xdr:colOff>133350</xdr:colOff>
      <xdr:row>36</xdr:row>
      <xdr:rowOff>149352</xdr:rowOff>
    </xdr:to>
    <xdr:sp macro="" textlink="">
      <xdr:nvSpPr>
        <xdr:cNvPr id="2" name="Trapezio 1"/>
        <xdr:cNvSpPr/>
      </xdr:nvSpPr>
      <xdr:spPr>
        <a:xfrm>
          <a:off x="1209675" y="5924550"/>
          <a:ext cx="5829300" cy="1216152"/>
        </a:xfrm>
        <a:prstGeom prst="trapezoid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>
              <a:solidFill>
                <a:sysClr val="windowText" lastClr="000000"/>
              </a:solidFill>
            </a:rPr>
            <a:t>v</a:t>
          </a:r>
        </a:p>
        <a:p>
          <a:pPr algn="l"/>
          <a:endParaRPr lang="it-IT" sz="1100">
            <a:solidFill>
              <a:sysClr val="windowText" lastClr="000000"/>
            </a:solidFill>
          </a:endParaRPr>
        </a:p>
        <a:p>
          <a:pPr algn="l"/>
          <a:endParaRPr lang="it-IT" sz="1100">
            <a:solidFill>
              <a:sysClr val="windowText" lastClr="000000"/>
            </a:solidFill>
          </a:endParaRPr>
        </a:p>
        <a:p>
          <a:pPr algn="l"/>
          <a:endParaRPr lang="it-IT" sz="1100">
            <a:solidFill>
              <a:sysClr val="windowText" lastClr="000000"/>
            </a:solidFill>
          </a:endParaRPr>
        </a:p>
        <a:p>
          <a:pPr algn="l"/>
          <a:endParaRPr lang="it-IT" sz="1100">
            <a:solidFill>
              <a:sysClr val="windowText" lastClr="000000"/>
            </a:solidFill>
          </a:endParaRPr>
        </a:p>
        <a:p>
          <a:pPr algn="l"/>
          <a:r>
            <a:rPr lang="it-IT" sz="1100">
              <a:solidFill>
                <a:sysClr val="windowText" lastClr="000000"/>
              </a:solidFill>
            </a:rPr>
            <a:t>                          </a:t>
          </a:r>
          <a:r>
            <a:rPr lang="it-IT" sz="1100" b="1">
              <a:solidFill>
                <a:sysClr val="windowText" lastClr="000000"/>
              </a:solidFill>
            </a:rPr>
            <a:t>velocità</a:t>
          </a:r>
          <a:r>
            <a:rPr lang="it-IT" sz="1100" b="1" baseline="0">
              <a:solidFill>
                <a:sysClr val="windowText" lastClr="000000"/>
              </a:solidFill>
            </a:rPr>
            <a:t> minima con massimo attrito sul fondo</a:t>
          </a:r>
          <a:endParaRPr lang="it-IT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47625</xdr:colOff>
      <xdr:row>36</xdr:row>
      <xdr:rowOff>161925</xdr:rowOff>
    </xdr:from>
    <xdr:to>
      <xdr:col>3</xdr:col>
      <xdr:colOff>47625</xdr:colOff>
      <xdr:row>36</xdr:row>
      <xdr:rowOff>161925</xdr:rowOff>
    </xdr:to>
    <xdr:sp macro="" textlink="">
      <xdr:nvSpPr>
        <xdr:cNvPr id="9" name="Figura a mano libera 8"/>
        <xdr:cNvSpPr/>
      </xdr:nvSpPr>
      <xdr:spPr>
        <a:xfrm>
          <a:off x="1876425" y="7077075"/>
          <a:ext cx="0" cy="0"/>
        </a:xfrm>
        <a:custGeom>
          <a:avLst/>
          <a:gdLst>
            <a:gd name="connsiteX0" fmla="*/ 0 w 0"/>
            <a:gd name="connsiteY0" fmla="*/ 0 h 0"/>
            <a:gd name="connsiteX1" fmla="*/ 0 w 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47625</xdr:colOff>
      <xdr:row>36</xdr:row>
      <xdr:rowOff>110751</xdr:rowOff>
    </xdr:from>
    <xdr:to>
      <xdr:col>8</xdr:col>
      <xdr:colOff>552450</xdr:colOff>
      <xdr:row>37</xdr:row>
      <xdr:rowOff>38100</xdr:rowOff>
    </xdr:to>
    <xdr:sp macro="" textlink="">
      <xdr:nvSpPr>
        <xdr:cNvPr id="10" name="Figura a mano libera 9"/>
        <xdr:cNvSpPr/>
      </xdr:nvSpPr>
      <xdr:spPr>
        <a:xfrm>
          <a:off x="1876425" y="7025901"/>
          <a:ext cx="3590925" cy="117849"/>
        </a:xfrm>
        <a:custGeom>
          <a:avLst/>
          <a:gdLst>
            <a:gd name="connsiteX0" fmla="*/ 0 w 3590925"/>
            <a:gd name="connsiteY0" fmla="*/ 60699 h 117849"/>
            <a:gd name="connsiteX1" fmla="*/ 85725 w 3590925"/>
            <a:gd name="connsiteY1" fmla="*/ 41649 h 117849"/>
            <a:gd name="connsiteX2" fmla="*/ 114300 w 3590925"/>
            <a:gd name="connsiteY2" fmla="*/ 22599 h 117849"/>
            <a:gd name="connsiteX3" fmla="*/ 133350 w 3590925"/>
            <a:gd name="connsiteY3" fmla="*/ 51174 h 117849"/>
            <a:gd name="connsiteX4" fmla="*/ 161925 w 3590925"/>
            <a:gd name="connsiteY4" fmla="*/ 60699 h 117849"/>
            <a:gd name="connsiteX5" fmla="*/ 228600 w 3590925"/>
            <a:gd name="connsiteY5" fmla="*/ 108324 h 117849"/>
            <a:gd name="connsiteX6" fmla="*/ 276225 w 3590925"/>
            <a:gd name="connsiteY6" fmla="*/ 98799 h 117849"/>
            <a:gd name="connsiteX7" fmla="*/ 304800 w 3590925"/>
            <a:gd name="connsiteY7" fmla="*/ 89274 h 117849"/>
            <a:gd name="connsiteX8" fmla="*/ 381000 w 3590925"/>
            <a:gd name="connsiteY8" fmla="*/ 79749 h 117849"/>
            <a:gd name="connsiteX9" fmla="*/ 438150 w 3590925"/>
            <a:gd name="connsiteY9" fmla="*/ 70224 h 117849"/>
            <a:gd name="connsiteX10" fmla="*/ 457200 w 3590925"/>
            <a:gd name="connsiteY10" fmla="*/ 41649 h 117849"/>
            <a:gd name="connsiteX11" fmla="*/ 495300 w 3590925"/>
            <a:gd name="connsiteY11" fmla="*/ 32124 h 117849"/>
            <a:gd name="connsiteX12" fmla="*/ 533400 w 3590925"/>
            <a:gd name="connsiteY12" fmla="*/ 13074 h 117849"/>
            <a:gd name="connsiteX13" fmla="*/ 561975 w 3590925"/>
            <a:gd name="connsiteY13" fmla="*/ 3549 h 117849"/>
            <a:gd name="connsiteX14" fmla="*/ 590550 w 3590925"/>
            <a:gd name="connsiteY14" fmla="*/ 22599 h 117849"/>
            <a:gd name="connsiteX15" fmla="*/ 609600 w 3590925"/>
            <a:gd name="connsiteY15" fmla="*/ 51174 h 117849"/>
            <a:gd name="connsiteX16" fmla="*/ 647700 w 3590925"/>
            <a:gd name="connsiteY16" fmla="*/ 60699 h 117849"/>
            <a:gd name="connsiteX17" fmla="*/ 704850 w 3590925"/>
            <a:gd name="connsiteY17" fmla="*/ 79749 h 117849"/>
            <a:gd name="connsiteX18" fmla="*/ 733425 w 3590925"/>
            <a:gd name="connsiteY18" fmla="*/ 22599 h 117849"/>
            <a:gd name="connsiteX19" fmla="*/ 781050 w 3590925"/>
            <a:gd name="connsiteY19" fmla="*/ 13074 h 117849"/>
            <a:gd name="connsiteX20" fmla="*/ 866775 w 3590925"/>
            <a:gd name="connsiteY20" fmla="*/ 22599 h 117849"/>
            <a:gd name="connsiteX21" fmla="*/ 876300 w 3590925"/>
            <a:gd name="connsiteY21" fmla="*/ 70224 h 117849"/>
            <a:gd name="connsiteX22" fmla="*/ 904875 w 3590925"/>
            <a:gd name="connsiteY22" fmla="*/ 79749 h 117849"/>
            <a:gd name="connsiteX23" fmla="*/ 933450 w 3590925"/>
            <a:gd name="connsiteY23" fmla="*/ 70224 h 117849"/>
            <a:gd name="connsiteX24" fmla="*/ 1019175 w 3590925"/>
            <a:gd name="connsiteY24" fmla="*/ 51174 h 117849"/>
            <a:gd name="connsiteX25" fmla="*/ 1028700 w 3590925"/>
            <a:gd name="connsiteY25" fmla="*/ 22599 h 117849"/>
            <a:gd name="connsiteX26" fmla="*/ 1171575 w 3590925"/>
            <a:gd name="connsiteY26" fmla="*/ 13074 h 117849"/>
            <a:gd name="connsiteX27" fmla="*/ 1181100 w 3590925"/>
            <a:gd name="connsiteY27" fmla="*/ 41649 h 117849"/>
            <a:gd name="connsiteX28" fmla="*/ 1266825 w 3590925"/>
            <a:gd name="connsiteY28" fmla="*/ 89274 h 117849"/>
            <a:gd name="connsiteX29" fmla="*/ 1304925 w 3590925"/>
            <a:gd name="connsiteY29" fmla="*/ 98799 h 117849"/>
            <a:gd name="connsiteX30" fmla="*/ 1381125 w 3590925"/>
            <a:gd name="connsiteY30" fmla="*/ 70224 h 117849"/>
            <a:gd name="connsiteX31" fmla="*/ 1438275 w 3590925"/>
            <a:gd name="connsiteY31" fmla="*/ 51174 h 117849"/>
            <a:gd name="connsiteX32" fmla="*/ 1447800 w 3590925"/>
            <a:gd name="connsiteY32" fmla="*/ 22599 h 117849"/>
            <a:gd name="connsiteX33" fmla="*/ 1514475 w 3590925"/>
            <a:gd name="connsiteY33" fmla="*/ 3549 h 117849"/>
            <a:gd name="connsiteX34" fmla="*/ 1571625 w 3590925"/>
            <a:gd name="connsiteY34" fmla="*/ 32124 h 117849"/>
            <a:gd name="connsiteX35" fmla="*/ 1600200 w 3590925"/>
            <a:gd name="connsiteY35" fmla="*/ 51174 h 117849"/>
            <a:gd name="connsiteX36" fmla="*/ 1657350 w 3590925"/>
            <a:gd name="connsiteY36" fmla="*/ 60699 h 117849"/>
            <a:gd name="connsiteX37" fmla="*/ 1685925 w 3590925"/>
            <a:gd name="connsiteY37" fmla="*/ 70224 h 117849"/>
            <a:gd name="connsiteX38" fmla="*/ 1724025 w 3590925"/>
            <a:gd name="connsiteY38" fmla="*/ 98799 h 117849"/>
            <a:gd name="connsiteX39" fmla="*/ 1790700 w 3590925"/>
            <a:gd name="connsiteY39" fmla="*/ 70224 h 117849"/>
            <a:gd name="connsiteX40" fmla="*/ 1885950 w 3590925"/>
            <a:gd name="connsiteY40" fmla="*/ 22599 h 117849"/>
            <a:gd name="connsiteX41" fmla="*/ 1933575 w 3590925"/>
            <a:gd name="connsiteY41" fmla="*/ 32124 h 117849"/>
            <a:gd name="connsiteX42" fmla="*/ 1943100 w 3590925"/>
            <a:gd name="connsiteY42" fmla="*/ 60699 h 117849"/>
            <a:gd name="connsiteX43" fmla="*/ 1971675 w 3590925"/>
            <a:gd name="connsiteY43" fmla="*/ 70224 h 117849"/>
            <a:gd name="connsiteX44" fmla="*/ 2000250 w 3590925"/>
            <a:gd name="connsiteY44" fmla="*/ 51174 h 117849"/>
            <a:gd name="connsiteX45" fmla="*/ 2038350 w 3590925"/>
            <a:gd name="connsiteY45" fmla="*/ 41649 h 117849"/>
            <a:gd name="connsiteX46" fmla="*/ 2047875 w 3590925"/>
            <a:gd name="connsiteY46" fmla="*/ 13074 h 117849"/>
            <a:gd name="connsiteX47" fmla="*/ 2076450 w 3590925"/>
            <a:gd name="connsiteY47" fmla="*/ 3549 h 117849"/>
            <a:gd name="connsiteX48" fmla="*/ 2133600 w 3590925"/>
            <a:gd name="connsiteY48" fmla="*/ 13074 h 117849"/>
            <a:gd name="connsiteX49" fmla="*/ 2162175 w 3590925"/>
            <a:gd name="connsiteY49" fmla="*/ 41649 h 117849"/>
            <a:gd name="connsiteX50" fmla="*/ 2219325 w 3590925"/>
            <a:gd name="connsiteY50" fmla="*/ 70224 h 117849"/>
            <a:gd name="connsiteX51" fmla="*/ 2333625 w 3590925"/>
            <a:gd name="connsiteY51" fmla="*/ 41649 h 117849"/>
            <a:gd name="connsiteX52" fmla="*/ 2390775 w 3590925"/>
            <a:gd name="connsiteY52" fmla="*/ 22599 h 117849"/>
            <a:gd name="connsiteX53" fmla="*/ 2495550 w 3590925"/>
            <a:gd name="connsiteY53" fmla="*/ 41649 h 117849"/>
            <a:gd name="connsiteX54" fmla="*/ 2524125 w 3590925"/>
            <a:gd name="connsiteY54" fmla="*/ 60699 h 117849"/>
            <a:gd name="connsiteX55" fmla="*/ 2609850 w 3590925"/>
            <a:gd name="connsiteY55" fmla="*/ 51174 h 117849"/>
            <a:gd name="connsiteX56" fmla="*/ 2619375 w 3590925"/>
            <a:gd name="connsiteY56" fmla="*/ 22599 h 117849"/>
            <a:gd name="connsiteX57" fmla="*/ 2647950 w 3590925"/>
            <a:gd name="connsiteY57" fmla="*/ 3549 h 117849"/>
            <a:gd name="connsiteX58" fmla="*/ 2724150 w 3590925"/>
            <a:gd name="connsiteY58" fmla="*/ 32124 h 117849"/>
            <a:gd name="connsiteX59" fmla="*/ 2752725 w 3590925"/>
            <a:gd name="connsiteY59" fmla="*/ 51174 h 117849"/>
            <a:gd name="connsiteX60" fmla="*/ 2838450 w 3590925"/>
            <a:gd name="connsiteY60" fmla="*/ 79749 h 117849"/>
            <a:gd name="connsiteX61" fmla="*/ 2905125 w 3590925"/>
            <a:gd name="connsiteY61" fmla="*/ 117849 h 117849"/>
            <a:gd name="connsiteX62" fmla="*/ 2924175 w 3590925"/>
            <a:gd name="connsiteY62" fmla="*/ 89274 h 117849"/>
            <a:gd name="connsiteX63" fmla="*/ 2952750 w 3590925"/>
            <a:gd name="connsiteY63" fmla="*/ 70224 h 117849"/>
            <a:gd name="connsiteX64" fmla="*/ 2990850 w 3590925"/>
            <a:gd name="connsiteY64" fmla="*/ 32124 h 117849"/>
            <a:gd name="connsiteX65" fmla="*/ 3048000 w 3590925"/>
            <a:gd name="connsiteY65" fmla="*/ 41649 h 117849"/>
            <a:gd name="connsiteX66" fmla="*/ 3067050 w 3590925"/>
            <a:gd name="connsiteY66" fmla="*/ 70224 h 117849"/>
            <a:gd name="connsiteX67" fmla="*/ 3095625 w 3590925"/>
            <a:gd name="connsiteY67" fmla="*/ 89274 h 117849"/>
            <a:gd name="connsiteX68" fmla="*/ 3133725 w 3590925"/>
            <a:gd name="connsiteY68" fmla="*/ 79749 h 117849"/>
            <a:gd name="connsiteX69" fmla="*/ 3162300 w 3590925"/>
            <a:gd name="connsiteY69" fmla="*/ 60699 h 117849"/>
            <a:gd name="connsiteX70" fmla="*/ 3190875 w 3590925"/>
            <a:gd name="connsiteY70" fmla="*/ 51174 h 117849"/>
            <a:gd name="connsiteX71" fmla="*/ 3219450 w 3590925"/>
            <a:gd name="connsiteY71" fmla="*/ 32124 h 117849"/>
            <a:gd name="connsiteX72" fmla="*/ 3276600 w 3590925"/>
            <a:gd name="connsiteY72" fmla="*/ 13074 h 117849"/>
            <a:gd name="connsiteX73" fmla="*/ 3333750 w 3590925"/>
            <a:gd name="connsiteY73" fmla="*/ 51174 h 117849"/>
            <a:gd name="connsiteX74" fmla="*/ 3362325 w 3590925"/>
            <a:gd name="connsiteY74" fmla="*/ 70224 h 117849"/>
            <a:gd name="connsiteX75" fmla="*/ 3438525 w 3590925"/>
            <a:gd name="connsiteY75" fmla="*/ 89274 h 117849"/>
            <a:gd name="connsiteX76" fmla="*/ 3495675 w 3590925"/>
            <a:gd name="connsiteY76" fmla="*/ 117849 h 117849"/>
            <a:gd name="connsiteX77" fmla="*/ 3533775 w 3590925"/>
            <a:gd name="connsiteY77" fmla="*/ 108324 h 117849"/>
            <a:gd name="connsiteX78" fmla="*/ 3533775 w 3590925"/>
            <a:gd name="connsiteY78" fmla="*/ 32124 h 117849"/>
            <a:gd name="connsiteX79" fmla="*/ 3590925 w 3590925"/>
            <a:gd name="connsiteY79" fmla="*/ 13074 h 11784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</a:cxnLst>
          <a:rect l="l" t="t" r="r" b="b"/>
          <a:pathLst>
            <a:path w="3590925" h="117849">
              <a:moveTo>
                <a:pt x="0" y="60699"/>
              </a:moveTo>
              <a:cubicBezTo>
                <a:pt x="8476" y="59004"/>
                <a:pt x="73955" y="46693"/>
                <a:pt x="85725" y="41649"/>
              </a:cubicBezTo>
              <a:cubicBezTo>
                <a:pt x="96247" y="37140"/>
                <a:pt x="104775" y="28949"/>
                <a:pt x="114300" y="22599"/>
              </a:cubicBezTo>
              <a:cubicBezTo>
                <a:pt x="120650" y="32124"/>
                <a:pt x="124411" y="44023"/>
                <a:pt x="133350" y="51174"/>
              </a:cubicBezTo>
              <a:cubicBezTo>
                <a:pt x="141190" y="57446"/>
                <a:pt x="152697" y="56744"/>
                <a:pt x="161925" y="60699"/>
              </a:cubicBezTo>
              <a:cubicBezTo>
                <a:pt x="205805" y="79505"/>
                <a:pt x="195932" y="75656"/>
                <a:pt x="228600" y="108324"/>
              </a:cubicBezTo>
              <a:cubicBezTo>
                <a:pt x="244475" y="105149"/>
                <a:pt x="260519" y="102726"/>
                <a:pt x="276225" y="98799"/>
              </a:cubicBezTo>
              <a:cubicBezTo>
                <a:pt x="285965" y="96364"/>
                <a:pt x="294922" y="91070"/>
                <a:pt x="304800" y="89274"/>
              </a:cubicBezTo>
              <a:cubicBezTo>
                <a:pt x="329985" y="84695"/>
                <a:pt x="355660" y="83369"/>
                <a:pt x="381000" y="79749"/>
              </a:cubicBezTo>
              <a:cubicBezTo>
                <a:pt x="400119" y="77018"/>
                <a:pt x="419100" y="73399"/>
                <a:pt x="438150" y="70224"/>
              </a:cubicBezTo>
              <a:cubicBezTo>
                <a:pt x="444500" y="60699"/>
                <a:pt x="447675" y="47999"/>
                <a:pt x="457200" y="41649"/>
              </a:cubicBezTo>
              <a:cubicBezTo>
                <a:pt x="468092" y="34387"/>
                <a:pt x="483043" y="36721"/>
                <a:pt x="495300" y="32124"/>
              </a:cubicBezTo>
              <a:cubicBezTo>
                <a:pt x="508595" y="27138"/>
                <a:pt x="520349" y="18667"/>
                <a:pt x="533400" y="13074"/>
              </a:cubicBezTo>
              <a:cubicBezTo>
                <a:pt x="542628" y="9119"/>
                <a:pt x="552450" y="6724"/>
                <a:pt x="561975" y="3549"/>
              </a:cubicBezTo>
              <a:cubicBezTo>
                <a:pt x="571500" y="9899"/>
                <a:pt x="582455" y="14504"/>
                <a:pt x="590550" y="22599"/>
              </a:cubicBezTo>
              <a:cubicBezTo>
                <a:pt x="598645" y="30694"/>
                <a:pt x="600075" y="44824"/>
                <a:pt x="609600" y="51174"/>
              </a:cubicBezTo>
              <a:cubicBezTo>
                <a:pt x="620492" y="58436"/>
                <a:pt x="635161" y="56937"/>
                <a:pt x="647700" y="60699"/>
              </a:cubicBezTo>
              <a:cubicBezTo>
                <a:pt x="666934" y="66469"/>
                <a:pt x="704850" y="79749"/>
                <a:pt x="704850" y="79749"/>
              </a:cubicBezTo>
              <a:cubicBezTo>
                <a:pt x="709739" y="65082"/>
                <a:pt x="718219" y="31288"/>
                <a:pt x="733425" y="22599"/>
              </a:cubicBezTo>
              <a:cubicBezTo>
                <a:pt x="747481" y="14567"/>
                <a:pt x="765175" y="16249"/>
                <a:pt x="781050" y="13074"/>
              </a:cubicBezTo>
              <a:cubicBezTo>
                <a:pt x="809625" y="16249"/>
                <a:pt x="842121" y="7807"/>
                <a:pt x="866775" y="22599"/>
              </a:cubicBezTo>
              <a:cubicBezTo>
                <a:pt x="880657" y="30928"/>
                <a:pt x="867320" y="56754"/>
                <a:pt x="876300" y="70224"/>
              </a:cubicBezTo>
              <a:cubicBezTo>
                <a:pt x="881869" y="78578"/>
                <a:pt x="895350" y="76574"/>
                <a:pt x="904875" y="79749"/>
              </a:cubicBezTo>
              <a:cubicBezTo>
                <a:pt x="914400" y="76574"/>
                <a:pt x="923796" y="72982"/>
                <a:pt x="933450" y="70224"/>
              </a:cubicBezTo>
              <a:cubicBezTo>
                <a:pt x="964837" y="61256"/>
                <a:pt x="986439" y="57721"/>
                <a:pt x="1019175" y="51174"/>
              </a:cubicBezTo>
              <a:cubicBezTo>
                <a:pt x="1022350" y="41649"/>
                <a:pt x="1022428" y="30439"/>
                <a:pt x="1028700" y="22599"/>
              </a:cubicBezTo>
              <a:cubicBezTo>
                <a:pt x="1062667" y="-19860"/>
                <a:pt x="1134099" y="9951"/>
                <a:pt x="1171575" y="13074"/>
              </a:cubicBezTo>
              <a:cubicBezTo>
                <a:pt x="1174750" y="22599"/>
                <a:pt x="1174000" y="34549"/>
                <a:pt x="1181100" y="41649"/>
              </a:cubicBezTo>
              <a:cubicBezTo>
                <a:pt x="1208389" y="68938"/>
                <a:pt x="1233288" y="79692"/>
                <a:pt x="1266825" y="89274"/>
              </a:cubicBezTo>
              <a:cubicBezTo>
                <a:pt x="1279412" y="92870"/>
                <a:pt x="1292225" y="95624"/>
                <a:pt x="1304925" y="98799"/>
              </a:cubicBezTo>
              <a:cubicBezTo>
                <a:pt x="1389849" y="70491"/>
                <a:pt x="1255841" y="115782"/>
                <a:pt x="1381125" y="70224"/>
              </a:cubicBezTo>
              <a:cubicBezTo>
                <a:pt x="1399996" y="63362"/>
                <a:pt x="1438275" y="51174"/>
                <a:pt x="1438275" y="51174"/>
              </a:cubicBezTo>
              <a:cubicBezTo>
                <a:pt x="1441450" y="41649"/>
                <a:pt x="1440700" y="29699"/>
                <a:pt x="1447800" y="22599"/>
              </a:cubicBezTo>
              <a:cubicBezTo>
                <a:pt x="1452355" y="18044"/>
                <a:pt x="1514145" y="3631"/>
                <a:pt x="1514475" y="3549"/>
              </a:cubicBezTo>
              <a:cubicBezTo>
                <a:pt x="1596367" y="58144"/>
                <a:pt x="1492755" y="-7311"/>
                <a:pt x="1571625" y="32124"/>
              </a:cubicBezTo>
              <a:cubicBezTo>
                <a:pt x="1581864" y="37244"/>
                <a:pt x="1589340" y="47554"/>
                <a:pt x="1600200" y="51174"/>
              </a:cubicBezTo>
              <a:cubicBezTo>
                <a:pt x="1618522" y="57281"/>
                <a:pt x="1638300" y="57524"/>
                <a:pt x="1657350" y="60699"/>
              </a:cubicBezTo>
              <a:cubicBezTo>
                <a:pt x="1666875" y="63874"/>
                <a:pt x="1677208" y="65243"/>
                <a:pt x="1685925" y="70224"/>
              </a:cubicBezTo>
              <a:cubicBezTo>
                <a:pt x="1699708" y="78100"/>
                <a:pt x="1708761" y="94438"/>
                <a:pt x="1724025" y="98799"/>
              </a:cubicBezTo>
              <a:cubicBezTo>
                <a:pt x="1732925" y="101342"/>
                <a:pt x="1790494" y="70348"/>
                <a:pt x="1790700" y="70224"/>
              </a:cubicBezTo>
              <a:cubicBezTo>
                <a:pt x="1871703" y="21622"/>
                <a:pt x="1818228" y="39530"/>
                <a:pt x="1885950" y="22599"/>
              </a:cubicBezTo>
              <a:cubicBezTo>
                <a:pt x="1901825" y="25774"/>
                <a:pt x="1920105" y="23144"/>
                <a:pt x="1933575" y="32124"/>
              </a:cubicBezTo>
              <a:cubicBezTo>
                <a:pt x="1941929" y="37693"/>
                <a:pt x="1936000" y="53599"/>
                <a:pt x="1943100" y="60699"/>
              </a:cubicBezTo>
              <a:cubicBezTo>
                <a:pt x="1950200" y="67799"/>
                <a:pt x="1962150" y="67049"/>
                <a:pt x="1971675" y="70224"/>
              </a:cubicBezTo>
              <a:cubicBezTo>
                <a:pt x="1981200" y="63874"/>
                <a:pt x="1989728" y="55683"/>
                <a:pt x="2000250" y="51174"/>
              </a:cubicBezTo>
              <a:cubicBezTo>
                <a:pt x="2012282" y="46017"/>
                <a:pt x="2028128" y="49827"/>
                <a:pt x="2038350" y="41649"/>
              </a:cubicBezTo>
              <a:cubicBezTo>
                <a:pt x="2046190" y="35377"/>
                <a:pt x="2040775" y="20174"/>
                <a:pt x="2047875" y="13074"/>
              </a:cubicBezTo>
              <a:cubicBezTo>
                <a:pt x="2054975" y="5974"/>
                <a:pt x="2066925" y="6724"/>
                <a:pt x="2076450" y="3549"/>
              </a:cubicBezTo>
              <a:cubicBezTo>
                <a:pt x="2095500" y="6724"/>
                <a:pt x="2115952" y="5230"/>
                <a:pt x="2133600" y="13074"/>
              </a:cubicBezTo>
              <a:cubicBezTo>
                <a:pt x="2145909" y="18545"/>
                <a:pt x="2151827" y="33025"/>
                <a:pt x="2162175" y="41649"/>
              </a:cubicBezTo>
              <a:cubicBezTo>
                <a:pt x="2186794" y="62165"/>
                <a:pt x="2190686" y="60678"/>
                <a:pt x="2219325" y="70224"/>
              </a:cubicBezTo>
              <a:cubicBezTo>
                <a:pt x="2404326" y="49668"/>
                <a:pt x="2246130" y="80536"/>
                <a:pt x="2333625" y="41649"/>
              </a:cubicBezTo>
              <a:cubicBezTo>
                <a:pt x="2351975" y="33494"/>
                <a:pt x="2390775" y="22599"/>
                <a:pt x="2390775" y="22599"/>
              </a:cubicBezTo>
              <a:cubicBezTo>
                <a:pt x="2417042" y="25882"/>
                <a:pt x="2466184" y="26966"/>
                <a:pt x="2495550" y="41649"/>
              </a:cubicBezTo>
              <a:cubicBezTo>
                <a:pt x="2505789" y="46769"/>
                <a:pt x="2514600" y="54349"/>
                <a:pt x="2524125" y="60699"/>
              </a:cubicBezTo>
              <a:cubicBezTo>
                <a:pt x="2552700" y="57524"/>
                <a:pt x="2583156" y="61852"/>
                <a:pt x="2609850" y="51174"/>
              </a:cubicBezTo>
              <a:cubicBezTo>
                <a:pt x="2619172" y="47445"/>
                <a:pt x="2613103" y="30439"/>
                <a:pt x="2619375" y="22599"/>
              </a:cubicBezTo>
              <a:cubicBezTo>
                <a:pt x="2626526" y="13660"/>
                <a:pt x="2638425" y="9899"/>
                <a:pt x="2647950" y="3549"/>
              </a:cubicBezTo>
              <a:cubicBezTo>
                <a:pt x="2689620" y="13967"/>
                <a:pt x="2685410" y="9987"/>
                <a:pt x="2724150" y="32124"/>
              </a:cubicBezTo>
              <a:cubicBezTo>
                <a:pt x="2734089" y="37804"/>
                <a:pt x="2742264" y="46525"/>
                <a:pt x="2752725" y="51174"/>
              </a:cubicBezTo>
              <a:lnTo>
                <a:pt x="2838450" y="79749"/>
              </a:lnTo>
              <a:cubicBezTo>
                <a:pt x="2862620" y="87806"/>
                <a:pt x="2884222" y="103914"/>
                <a:pt x="2905125" y="117849"/>
              </a:cubicBezTo>
              <a:cubicBezTo>
                <a:pt x="2911475" y="108324"/>
                <a:pt x="2916080" y="97369"/>
                <a:pt x="2924175" y="89274"/>
              </a:cubicBezTo>
              <a:cubicBezTo>
                <a:pt x="2932270" y="81179"/>
                <a:pt x="2945599" y="79163"/>
                <a:pt x="2952750" y="70224"/>
              </a:cubicBezTo>
              <a:cubicBezTo>
                <a:pt x="2989695" y="24042"/>
                <a:pt x="2928505" y="52906"/>
                <a:pt x="2990850" y="32124"/>
              </a:cubicBezTo>
              <a:cubicBezTo>
                <a:pt x="3009900" y="35299"/>
                <a:pt x="3030726" y="33012"/>
                <a:pt x="3048000" y="41649"/>
              </a:cubicBezTo>
              <a:cubicBezTo>
                <a:pt x="3058239" y="46769"/>
                <a:pt x="3058955" y="62129"/>
                <a:pt x="3067050" y="70224"/>
              </a:cubicBezTo>
              <a:cubicBezTo>
                <a:pt x="3075145" y="78319"/>
                <a:pt x="3086100" y="82924"/>
                <a:pt x="3095625" y="89274"/>
              </a:cubicBezTo>
              <a:cubicBezTo>
                <a:pt x="3108325" y="86099"/>
                <a:pt x="3121693" y="84906"/>
                <a:pt x="3133725" y="79749"/>
              </a:cubicBezTo>
              <a:cubicBezTo>
                <a:pt x="3144247" y="75240"/>
                <a:pt x="3152061" y="65819"/>
                <a:pt x="3162300" y="60699"/>
              </a:cubicBezTo>
              <a:cubicBezTo>
                <a:pt x="3171280" y="56209"/>
                <a:pt x="3181350" y="54349"/>
                <a:pt x="3190875" y="51174"/>
              </a:cubicBezTo>
              <a:cubicBezTo>
                <a:pt x="3200400" y="44824"/>
                <a:pt x="3208989" y="36773"/>
                <a:pt x="3219450" y="32124"/>
              </a:cubicBezTo>
              <a:cubicBezTo>
                <a:pt x="3237800" y="23969"/>
                <a:pt x="3276600" y="13074"/>
                <a:pt x="3276600" y="13074"/>
              </a:cubicBezTo>
              <a:lnTo>
                <a:pt x="3333750" y="51174"/>
              </a:lnTo>
              <a:cubicBezTo>
                <a:pt x="3343275" y="57524"/>
                <a:pt x="3351100" y="67979"/>
                <a:pt x="3362325" y="70224"/>
              </a:cubicBezTo>
              <a:cubicBezTo>
                <a:pt x="3419795" y="81718"/>
                <a:pt x="3394591" y="74629"/>
                <a:pt x="3438525" y="89274"/>
              </a:cubicBezTo>
              <a:cubicBezTo>
                <a:pt x="3452972" y="98906"/>
                <a:pt x="3475957" y="117849"/>
                <a:pt x="3495675" y="117849"/>
              </a:cubicBezTo>
              <a:cubicBezTo>
                <a:pt x="3508766" y="117849"/>
                <a:pt x="3521075" y="111499"/>
                <a:pt x="3533775" y="108324"/>
              </a:cubicBezTo>
              <a:cubicBezTo>
                <a:pt x="3529293" y="90395"/>
                <a:pt x="3512857" y="50053"/>
                <a:pt x="3533775" y="32124"/>
              </a:cubicBezTo>
              <a:cubicBezTo>
                <a:pt x="3549021" y="19056"/>
                <a:pt x="3590925" y="13074"/>
                <a:pt x="3590925" y="13074"/>
              </a:cubicBezTo>
            </a:path>
          </a:pathLst>
        </a:custGeom>
        <a:solidFill>
          <a:schemeClr val="accent6">
            <a:lumMod val="75000"/>
          </a:schemeClr>
        </a:solidFill>
        <a:ln w="10477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438150</xdr:colOff>
      <xdr:row>31</xdr:row>
      <xdr:rowOff>180975</xdr:rowOff>
    </xdr:from>
    <xdr:to>
      <xdr:col>9</xdr:col>
      <xdr:colOff>266699</xdr:colOff>
      <xdr:row>34</xdr:row>
      <xdr:rowOff>28575</xdr:rowOff>
    </xdr:to>
    <xdr:sp macro="" textlink="">
      <xdr:nvSpPr>
        <xdr:cNvPr id="12" name="Elaborazione alternativa 11"/>
        <xdr:cNvSpPr/>
      </xdr:nvSpPr>
      <xdr:spPr>
        <a:xfrm>
          <a:off x="1657350" y="6210300"/>
          <a:ext cx="4295774" cy="419100"/>
        </a:xfrm>
        <a:prstGeom prst="flowChartAlternateProcess">
          <a:avLst/>
        </a:prstGeom>
        <a:solidFill>
          <a:schemeClr val="tx2">
            <a:lumMod val="75000"/>
          </a:schemeClr>
        </a:solidFill>
        <a:effectLst>
          <a:glow rad="863600">
            <a:schemeClr val="accent1">
              <a:alpha val="14000"/>
            </a:schemeClr>
          </a:glow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100" b="1">
              <a:solidFill>
                <a:srgbClr val="FFFF00"/>
              </a:solidFill>
            </a:rPr>
            <a:t>velocità media dell'acqua</a:t>
          </a:r>
        </a:p>
      </xdr:txBody>
    </xdr:sp>
    <xdr:clientData/>
  </xdr:twoCellAnchor>
  <xdr:twoCellAnchor>
    <xdr:from>
      <xdr:col>2</xdr:col>
      <xdr:colOff>333374</xdr:colOff>
      <xdr:row>30</xdr:row>
      <xdr:rowOff>76200</xdr:rowOff>
    </xdr:from>
    <xdr:to>
      <xdr:col>9</xdr:col>
      <xdr:colOff>438149</xdr:colOff>
      <xdr:row>32</xdr:row>
      <xdr:rowOff>0</xdr:rowOff>
    </xdr:to>
    <xdr:sp macro="" textlink="">
      <xdr:nvSpPr>
        <xdr:cNvPr id="13" name="Rettangolo 12"/>
        <xdr:cNvSpPr/>
      </xdr:nvSpPr>
      <xdr:spPr>
        <a:xfrm>
          <a:off x="1552574" y="5848350"/>
          <a:ext cx="4410075" cy="3048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effectLst>
          <a:glow rad="419100">
            <a:schemeClr val="accent1">
              <a:alpha val="40000"/>
            </a:schemeClr>
          </a:glow>
          <a:softEdge rad="1778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800"/>
            <a:t> </a:t>
          </a:r>
          <a:r>
            <a:rPr lang="it-IT" sz="800">
              <a:solidFill>
                <a:sysClr val="windowText" lastClr="000000"/>
              </a:solidFill>
            </a:rPr>
            <a:t>velocità superficiale</a:t>
          </a:r>
          <a:r>
            <a:rPr lang="it-IT" sz="800" baseline="0">
              <a:solidFill>
                <a:sysClr val="windowText" lastClr="000000"/>
              </a:solidFill>
            </a:rPr>
            <a:t> inferiore alla massima</a:t>
          </a:r>
          <a:r>
            <a:rPr lang="it-IT" sz="800">
              <a:solidFill>
                <a:sysClr val="windowText" lastClr="000000"/>
              </a:solidFill>
            </a:rPr>
            <a:t>  dovuta all'attrito tra le due acque  e l'aria esterna</a:t>
          </a:r>
        </a:p>
      </xdr:txBody>
    </xdr:sp>
    <xdr:clientData/>
  </xdr:twoCellAnchor>
  <xdr:twoCellAnchor>
    <xdr:from>
      <xdr:col>0</xdr:col>
      <xdr:colOff>114300</xdr:colOff>
      <xdr:row>36</xdr:row>
      <xdr:rowOff>171450</xdr:rowOff>
    </xdr:from>
    <xdr:to>
      <xdr:col>11</xdr:col>
      <xdr:colOff>390525</xdr:colOff>
      <xdr:row>37</xdr:row>
      <xdr:rowOff>9525</xdr:rowOff>
    </xdr:to>
    <xdr:cxnSp macro="">
      <xdr:nvCxnSpPr>
        <xdr:cNvPr id="15" name="Connettore 1 14"/>
        <xdr:cNvCxnSpPr/>
      </xdr:nvCxnSpPr>
      <xdr:spPr>
        <a:xfrm>
          <a:off x="114300" y="7162800"/>
          <a:ext cx="7181850" cy="28575"/>
        </a:xfrm>
        <a:prstGeom prst="line">
          <a:avLst/>
        </a:prstGeom>
        <a:ln w="136525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30</xdr:row>
      <xdr:rowOff>64770</xdr:rowOff>
    </xdr:from>
    <xdr:to>
      <xdr:col>17</xdr:col>
      <xdr:colOff>158116</xdr:colOff>
      <xdr:row>30</xdr:row>
      <xdr:rowOff>76200</xdr:rowOff>
    </xdr:to>
    <xdr:cxnSp macro="">
      <xdr:nvCxnSpPr>
        <xdr:cNvPr id="19" name="Connettore 1 18"/>
        <xdr:cNvCxnSpPr>
          <a:endCxn id="51" idx="2"/>
        </xdr:cNvCxnSpPr>
      </xdr:nvCxnSpPr>
      <xdr:spPr>
        <a:xfrm flipV="1">
          <a:off x="5829300" y="5903595"/>
          <a:ext cx="4387216" cy="1143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32</xdr:row>
      <xdr:rowOff>66675</xdr:rowOff>
    </xdr:from>
    <xdr:to>
      <xdr:col>17</xdr:col>
      <xdr:colOff>85725</xdr:colOff>
      <xdr:row>32</xdr:row>
      <xdr:rowOff>95250</xdr:rowOff>
    </xdr:to>
    <xdr:cxnSp macro="">
      <xdr:nvCxnSpPr>
        <xdr:cNvPr id="20" name="Connettore 1 19"/>
        <xdr:cNvCxnSpPr/>
      </xdr:nvCxnSpPr>
      <xdr:spPr>
        <a:xfrm>
          <a:off x="5905500" y="6296025"/>
          <a:ext cx="4848225" cy="2857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34</xdr:row>
      <xdr:rowOff>28575</xdr:rowOff>
    </xdr:from>
    <xdr:to>
      <xdr:col>17</xdr:col>
      <xdr:colOff>0</xdr:colOff>
      <xdr:row>34</xdr:row>
      <xdr:rowOff>47625</xdr:rowOff>
    </xdr:to>
    <xdr:cxnSp macro="">
      <xdr:nvCxnSpPr>
        <xdr:cNvPr id="21" name="Connettore 1 20"/>
        <xdr:cNvCxnSpPr/>
      </xdr:nvCxnSpPr>
      <xdr:spPr>
        <a:xfrm>
          <a:off x="5695950" y="6638925"/>
          <a:ext cx="4972050" cy="1905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95250</xdr:rowOff>
    </xdr:from>
    <xdr:to>
      <xdr:col>17</xdr:col>
      <xdr:colOff>9525</xdr:colOff>
      <xdr:row>36</xdr:row>
      <xdr:rowOff>123825</xdr:rowOff>
    </xdr:to>
    <xdr:cxnSp macro="">
      <xdr:nvCxnSpPr>
        <xdr:cNvPr id="22" name="Connettore 1 21"/>
        <xdr:cNvCxnSpPr/>
      </xdr:nvCxnSpPr>
      <xdr:spPr>
        <a:xfrm>
          <a:off x="5524500" y="7010400"/>
          <a:ext cx="4276725" cy="2857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32</xdr:row>
      <xdr:rowOff>76200</xdr:rowOff>
    </xdr:from>
    <xdr:to>
      <xdr:col>9</xdr:col>
      <xdr:colOff>409575</xdr:colOff>
      <xdr:row>34</xdr:row>
      <xdr:rowOff>104775</xdr:rowOff>
    </xdr:to>
    <xdr:cxnSp macro="">
      <xdr:nvCxnSpPr>
        <xdr:cNvPr id="24" name="Connettore 2 23"/>
        <xdr:cNvCxnSpPr/>
      </xdr:nvCxnSpPr>
      <xdr:spPr>
        <a:xfrm flipH="1">
          <a:off x="6086475" y="6296025"/>
          <a:ext cx="9525" cy="40957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34</xdr:row>
      <xdr:rowOff>133350</xdr:rowOff>
    </xdr:from>
    <xdr:to>
      <xdr:col>11</xdr:col>
      <xdr:colOff>190500</xdr:colOff>
      <xdr:row>36</xdr:row>
      <xdr:rowOff>133350</xdr:rowOff>
    </xdr:to>
    <xdr:cxnSp macro="">
      <xdr:nvCxnSpPr>
        <xdr:cNvPr id="32" name="Connettore 2 31"/>
        <xdr:cNvCxnSpPr/>
      </xdr:nvCxnSpPr>
      <xdr:spPr>
        <a:xfrm flipH="1">
          <a:off x="6477000" y="6734175"/>
          <a:ext cx="9525" cy="38100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30</xdr:row>
      <xdr:rowOff>66675</xdr:rowOff>
    </xdr:from>
    <xdr:to>
      <xdr:col>2</xdr:col>
      <xdr:colOff>409575</xdr:colOff>
      <xdr:row>30</xdr:row>
      <xdr:rowOff>66676</xdr:rowOff>
    </xdr:to>
    <xdr:cxnSp macro="">
      <xdr:nvCxnSpPr>
        <xdr:cNvPr id="34" name="Connettore 1 33"/>
        <xdr:cNvCxnSpPr/>
      </xdr:nvCxnSpPr>
      <xdr:spPr>
        <a:xfrm flipV="1">
          <a:off x="1152525" y="5838825"/>
          <a:ext cx="4762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31</xdr:row>
      <xdr:rowOff>66675</xdr:rowOff>
    </xdr:from>
    <xdr:to>
      <xdr:col>2</xdr:col>
      <xdr:colOff>438150</xdr:colOff>
      <xdr:row>31</xdr:row>
      <xdr:rowOff>66676</xdr:rowOff>
    </xdr:to>
    <xdr:cxnSp macro="">
      <xdr:nvCxnSpPr>
        <xdr:cNvPr id="41" name="Connettore 1 40"/>
        <xdr:cNvCxnSpPr/>
      </xdr:nvCxnSpPr>
      <xdr:spPr>
        <a:xfrm flipV="1">
          <a:off x="1181100" y="6096000"/>
          <a:ext cx="4762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33</xdr:row>
      <xdr:rowOff>9525</xdr:rowOff>
    </xdr:from>
    <xdr:to>
      <xdr:col>2</xdr:col>
      <xdr:colOff>495300</xdr:colOff>
      <xdr:row>33</xdr:row>
      <xdr:rowOff>9527</xdr:rowOff>
    </xdr:to>
    <xdr:cxnSp macro="">
      <xdr:nvCxnSpPr>
        <xdr:cNvPr id="42" name="Connettore 1 41"/>
        <xdr:cNvCxnSpPr/>
      </xdr:nvCxnSpPr>
      <xdr:spPr>
        <a:xfrm flipV="1">
          <a:off x="1047750" y="6419850"/>
          <a:ext cx="666750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30</xdr:row>
      <xdr:rowOff>66675</xdr:rowOff>
    </xdr:from>
    <xdr:to>
      <xdr:col>17</xdr:col>
      <xdr:colOff>366712</xdr:colOff>
      <xdr:row>36</xdr:row>
      <xdr:rowOff>135466</xdr:rowOff>
    </xdr:to>
    <xdr:sp macro="" textlink="">
      <xdr:nvSpPr>
        <xdr:cNvPr id="47" name="Figura a mano libera 46"/>
        <xdr:cNvSpPr/>
      </xdr:nvSpPr>
      <xdr:spPr>
        <a:xfrm>
          <a:off x="9420225" y="5838825"/>
          <a:ext cx="738187" cy="1211791"/>
        </a:xfrm>
        <a:custGeom>
          <a:avLst/>
          <a:gdLst>
            <a:gd name="connsiteX0" fmla="*/ 447675 w 447675"/>
            <a:gd name="connsiteY0" fmla="*/ 0 h 1191325"/>
            <a:gd name="connsiteX1" fmla="*/ 400050 w 447675"/>
            <a:gd name="connsiteY1" fmla="*/ 38100 h 1191325"/>
            <a:gd name="connsiteX2" fmla="*/ 390525 w 447675"/>
            <a:gd name="connsiteY2" fmla="*/ 66675 h 1191325"/>
            <a:gd name="connsiteX3" fmla="*/ 361950 w 447675"/>
            <a:gd name="connsiteY3" fmla="*/ 95250 h 1191325"/>
            <a:gd name="connsiteX4" fmla="*/ 342900 w 447675"/>
            <a:gd name="connsiteY4" fmla="*/ 152400 h 1191325"/>
            <a:gd name="connsiteX5" fmla="*/ 333375 w 447675"/>
            <a:gd name="connsiteY5" fmla="*/ 190500 h 1191325"/>
            <a:gd name="connsiteX6" fmla="*/ 314325 w 447675"/>
            <a:gd name="connsiteY6" fmla="*/ 247650 h 1191325"/>
            <a:gd name="connsiteX7" fmla="*/ 323850 w 447675"/>
            <a:gd name="connsiteY7" fmla="*/ 400050 h 1191325"/>
            <a:gd name="connsiteX8" fmla="*/ 314325 w 447675"/>
            <a:gd name="connsiteY8" fmla="*/ 771525 h 1191325"/>
            <a:gd name="connsiteX9" fmla="*/ 295275 w 447675"/>
            <a:gd name="connsiteY9" fmla="*/ 847725 h 1191325"/>
            <a:gd name="connsiteX10" fmla="*/ 285750 w 447675"/>
            <a:gd name="connsiteY10" fmla="*/ 885825 h 1191325"/>
            <a:gd name="connsiteX11" fmla="*/ 266700 w 447675"/>
            <a:gd name="connsiteY11" fmla="*/ 981075 h 1191325"/>
            <a:gd name="connsiteX12" fmla="*/ 247650 w 447675"/>
            <a:gd name="connsiteY12" fmla="*/ 1038225 h 1191325"/>
            <a:gd name="connsiteX13" fmla="*/ 209550 w 447675"/>
            <a:gd name="connsiteY13" fmla="*/ 1095375 h 1191325"/>
            <a:gd name="connsiteX14" fmla="*/ 190500 w 447675"/>
            <a:gd name="connsiteY14" fmla="*/ 1123950 h 1191325"/>
            <a:gd name="connsiteX15" fmla="*/ 133350 w 447675"/>
            <a:gd name="connsiteY15" fmla="*/ 1162050 h 1191325"/>
            <a:gd name="connsiteX16" fmla="*/ 38100 w 447675"/>
            <a:gd name="connsiteY16" fmla="*/ 1190625 h 1191325"/>
            <a:gd name="connsiteX17" fmla="*/ 0 w 447675"/>
            <a:gd name="connsiteY17" fmla="*/ 1190625 h 1191325"/>
            <a:gd name="connsiteX0" fmla="*/ 447675 w 447675"/>
            <a:gd name="connsiteY0" fmla="*/ 0 h 1191325"/>
            <a:gd name="connsiteX1" fmla="*/ 400050 w 447675"/>
            <a:gd name="connsiteY1" fmla="*/ 38100 h 1191325"/>
            <a:gd name="connsiteX2" fmla="*/ 390525 w 447675"/>
            <a:gd name="connsiteY2" fmla="*/ 66675 h 1191325"/>
            <a:gd name="connsiteX3" fmla="*/ 361950 w 447675"/>
            <a:gd name="connsiteY3" fmla="*/ 95250 h 1191325"/>
            <a:gd name="connsiteX4" fmla="*/ 342900 w 447675"/>
            <a:gd name="connsiteY4" fmla="*/ 152400 h 1191325"/>
            <a:gd name="connsiteX5" fmla="*/ 333375 w 447675"/>
            <a:gd name="connsiteY5" fmla="*/ 190500 h 1191325"/>
            <a:gd name="connsiteX6" fmla="*/ 323850 w 447675"/>
            <a:gd name="connsiteY6" fmla="*/ 400050 h 1191325"/>
            <a:gd name="connsiteX7" fmla="*/ 314325 w 447675"/>
            <a:gd name="connsiteY7" fmla="*/ 771525 h 1191325"/>
            <a:gd name="connsiteX8" fmla="*/ 295275 w 447675"/>
            <a:gd name="connsiteY8" fmla="*/ 847725 h 1191325"/>
            <a:gd name="connsiteX9" fmla="*/ 285750 w 447675"/>
            <a:gd name="connsiteY9" fmla="*/ 885825 h 1191325"/>
            <a:gd name="connsiteX10" fmla="*/ 266700 w 447675"/>
            <a:gd name="connsiteY10" fmla="*/ 981075 h 1191325"/>
            <a:gd name="connsiteX11" fmla="*/ 247650 w 447675"/>
            <a:gd name="connsiteY11" fmla="*/ 1038225 h 1191325"/>
            <a:gd name="connsiteX12" fmla="*/ 209550 w 447675"/>
            <a:gd name="connsiteY12" fmla="*/ 1095375 h 1191325"/>
            <a:gd name="connsiteX13" fmla="*/ 190500 w 447675"/>
            <a:gd name="connsiteY13" fmla="*/ 1123950 h 1191325"/>
            <a:gd name="connsiteX14" fmla="*/ 133350 w 447675"/>
            <a:gd name="connsiteY14" fmla="*/ 1162050 h 1191325"/>
            <a:gd name="connsiteX15" fmla="*/ 38100 w 447675"/>
            <a:gd name="connsiteY15" fmla="*/ 1190625 h 1191325"/>
            <a:gd name="connsiteX16" fmla="*/ 0 w 447675"/>
            <a:gd name="connsiteY16" fmla="*/ 1190625 h 1191325"/>
            <a:gd name="connsiteX0" fmla="*/ 447675 w 447675"/>
            <a:gd name="connsiteY0" fmla="*/ 0 h 1191325"/>
            <a:gd name="connsiteX1" fmla="*/ 400050 w 447675"/>
            <a:gd name="connsiteY1" fmla="*/ 38100 h 1191325"/>
            <a:gd name="connsiteX2" fmla="*/ 390525 w 447675"/>
            <a:gd name="connsiteY2" fmla="*/ 66675 h 1191325"/>
            <a:gd name="connsiteX3" fmla="*/ 361950 w 447675"/>
            <a:gd name="connsiteY3" fmla="*/ 95250 h 1191325"/>
            <a:gd name="connsiteX4" fmla="*/ 342900 w 447675"/>
            <a:gd name="connsiteY4" fmla="*/ 152400 h 1191325"/>
            <a:gd name="connsiteX5" fmla="*/ 333375 w 447675"/>
            <a:gd name="connsiteY5" fmla="*/ 190500 h 1191325"/>
            <a:gd name="connsiteX6" fmla="*/ 323850 w 447675"/>
            <a:gd name="connsiteY6" fmla="*/ 400050 h 1191325"/>
            <a:gd name="connsiteX7" fmla="*/ 314325 w 447675"/>
            <a:gd name="connsiteY7" fmla="*/ 771525 h 1191325"/>
            <a:gd name="connsiteX8" fmla="*/ 285750 w 447675"/>
            <a:gd name="connsiteY8" fmla="*/ 885825 h 1191325"/>
            <a:gd name="connsiteX9" fmla="*/ 266700 w 447675"/>
            <a:gd name="connsiteY9" fmla="*/ 981075 h 1191325"/>
            <a:gd name="connsiteX10" fmla="*/ 247650 w 447675"/>
            <a:gd name="connsiteY10" fmla="*/ 1038225 h 1191325"/>
            <a:gd name="connsiteX11" fmla="*/ 209550 w 447675"/>
            <a:gd name="connsiteY11" fmla="*/ 1095375 h 1191325"/>
            <a:gd name="connsiteX12" fmla="*/ 190500 w 447675"/>
            <a:gd name="connsiteY12" fmla="*/ 1123950 h 1191325"/>
            <a:gd name="connsiteX13" fmla="*/ 133350 w 447675"/>
            <a:gd name="connsiteY13" fmla="*/ 1162050 h 1191325"/>
            <a:gd name="connsiteX14" fmla="*/ 38100 w 447675"/>
            <a:gd name="connsiteY14" fmla="*/ 1190625 h 1191325"/>
            <a:gd name="connsiteX15" fmla="*/ 0 w 447675"/>
            <a:gd name="connsiteY15" fmla="*/ 1190625 h 1191325"/>
            <a:gd name="connsiteX0" fmla="*/ 447675 w 447675"/>
            <a:gd name="connsiteY0" fmla="*/ 0 h 1191325"/>
            <a:gd name="connsiteX1" fmla="*/ 400050 w 447675"/>
            <a:gd name="connsiteY1" fmla="*/ 38100 h 1191325"/>
            <a:gd name="connsiteX2" fmla="*/ 390525 w 447675"/>
            <a:gd name="connsiteY2" fmla="*/ 66675 h 1191325"/>
            <a:gd name="connsiteX3" fmla="*/ 361950 w 447675"/>
            <a:gd name="connsiteY3" fmla="*/ 95250 h 1191325"/>
            <a:gd name="connsiteX4" fmla="*/ 342900 w 447675"/>
            <a:gd name="connsiteY4" fmla="*/ 152400 h 1191325"/>
            <a:gd name="connsiteX5" fmla="*/ 333375 w 447675"/>
            <a:gd name="connsiteY5" fmla="*/ 190500 h 1191325"/>
            <a:gd name="connsiteX6" fmla="*/ 323850 w 447675"/>
            <a:gd name="connsiteY6" fmla="*/ 400050 h 1191325"/>
            <a:gd name="connsiteX7" fmla="*/ 314325 w 447675"/>
            <a:gd name="connsiteY7" fmla="*/ 771525 h 1191325"/>
            <a:gd name="connsiteX8" fmla="*/ 266700 w 447675"/>
            <a:gd name="connsiteY8" fmla="*/ 981075 h 1191325"/>
            <a:gd name="connsiteX9" fmla="*/ 247650 w 447675"/>
            <a:gd name="connsiteY9" fmla="*/ 1038225 h 1191325"/>
            <a:gd name="connsiteX10" fmla="*/ 209550 w 447675"/>
            <a:gd name="connsiteY10" fmla="*/ 1095375 h 1191325"/>
            <a:gd name="connsiteX11" fmla="*/ 190500 w 447675"/>
            <a:gd name="connsiteY11" fmla="*/ 1123950 h 1191325"/>
            <a:gd name="connsiteX12" fmla="*/ 133350 w 447675"/>
            <a:gd name="connsiteY12" fmla="*/ 1162050 h 1191325"/>
            <a:gd name="connsiteX13" fmla="*/ 38100 w 447675"/>
            <a:gd name="connsiteY13" fmla="*/ 1190625 h 1191325"/>
            <a:gd name="connsiteX14" fmla="*/ 0 w 447675"/>
            <a:gd name="connsiteY14" fmla="*/ 1190625 h 1191325"/>
            <a:gd name="connsiteX0" fmla="*/ 600075 w 600075"/>
            <a:gd name="connsiteY0" fmla="*/ 0 h 1192741"/>
            <a:gd name="connsiteX1" fmla="*/ 552450 w 600075"/>
            <a:gd name="connsiteY1" fmla="*/ 38100 h 1192741"/>
            <a:gd name="connsiteX2" fmla="*/ 542925 w 600075"/>
            <a:gd name="connsiteY2" fmla="*/ 66675 h 1192741"/>
            <a:gd name="connsiteX3" fmla="*/ 514350 w 600075"/>
            <a:gd name="connsiteY3" fmla="*/ 95250 h 1192741"/>
            <a:gd name="connsiteX4" fmla="*/ 495300 w 600075"/>
            <a:gd name="connsiteY4" fmla="*/ 152400 h 1192741"/>
            <a:gd name="connsiteX5" fmla="*/ 485775 w 600075"/>
            <a:gd name="connsiteY5" fmla="*/ 190500 h 1192741"/>
            <a:gd name="connsiteX6" fmla="*/ 476250 w 600075"/>
            <a:gd name="connsiteY6" fmla="*/ 400050 h 1192741"/>
            <a:gd name="connsiteX7" fmla="*/ 466725 w 600075"/>
            <a:gd name="connsiteY7" fmla="*/ 771525 h 1192741"/>
            <a:gd name="connsiteX8" fmla="*/ 419100 w 600075"/>
            <a:gd name="connsiteY8" fmla="*/ 981075 h 1192741"/>
            <a:gd name="connsiteX9" fmla="*/ 400050 w 600075"/>
            <a:gd name="connsiteY9" fmla="*/ 1038225 h 1192741"/>
            <a:gd name="connsiteX10" fmla="*/ 361950 w 600075"/>
            <a:gd name="connsiteY10" fmla="*/ 1095375 h 1192741"/>
            <a:gd name="connsiteX11" fmla="*/ 342900 w 600075"/>
            <a:gd name="connsiteY11" fmla="*/ 1123950 h 1192741"/>
            <a:gd name="connsiteX12" fmla="*/ 285750 w 600075"/>
            <a:gd name="connsiteY12" fmla="*/ 1162050 h 1192741"/>
            <a:gd name="connsiteX13" fmla="*/ 190500 w 600075"/>
            <a:gd name="connsiteY13" fmla="*/ 1190625 h 1192741"/>
            <a:gd name="connsiteX14" fmla="*/ 0 w 600075"/>
            <a:gd name="connsiteY14" fmla="*/ 1190625 h 1192741"/>
            <a:gd name="connsiteX0" fmla="*/ 600075 w 600075"/>
            <a:gd name="connsiteY0" fmla="*/ 0 h 1192741"/>
            <a:gd name="connsiteX1" fmla="*/ 552450 w 600075"/>
            <a:gd name="connsiteY1" fmla="*/ 38100 h 1192741"/>
            <a:gd name="connsiteX2" fmla="*/ 514350 w 600075"/>
            <a:gd name="connsiteY2" fmla="*/ 95250 h 1192741"/>
            <a:gd name="connsiteX3" fmla="*/ 495300 w 600075"/>
            <a:gd name="connsiteY3" fmla="*/ 152400 h 1192741"/>
            <a:gd name="connsiteX4" fmla="*/ 485775 w 600075"/>
            <a:gd name="connsiteY4" fmla="*/ 190500 h 1192741"/>
            <a:gd name="connsiteX5" fmla="*/ 476250 w 600075"/>
            <a:gd name="connsiteY5" fmla="*/ 400050 h 1192741"/>
            <a:gd name="connsiteX6" fmla="*/ 466725 w 600075"/>
            <a:gd name="connsiteY6" fmla="*/ 771525 h 1192741"/>
            <a:gd name="connsiteX7" fmla="*/ 419100 w 600075"/>
            <a:gd name="connsiteY7" fmla="*/ 981075 h 1192741"/>
            <a:gd name="connsiteX8" fmla="*/ 400050 w 600075"/>
            <a:gd name="connsiteY8" fmla="*/ 1038225 h 1192741"/>
            <a:gd name="connsiteX9" fmla="*/ 361950 w 600075"/>
            <a:gd name="connsiteY9" fmla="*/ 1095375 h 1192741"/>
            <a:gd name="connsiteX10" fmla="*/ 342900 w 600075"/>
            <a:gd name="connsiteY10" fmla="*/ 1123950 h 1192741"/>
            <a:gd name="connsiteX11" fmla="*/ 285750 w 600075"/>
            <a:gd name="connsiteY11" fmla="*/ 1162050 h 1192741"/>
            <a:gd name="connsiteX12" fmla="*/ 190500 w 600075"/>
            <a:gd name="connsiteY12" fmla="*/ 1190625 h 1192741"/>
            <a:gd name="connsiteX13" fmla="*/ 0 w 600075"/>
            <a:gd name="connsiteY13" fmla="*/ 1190625 h 1192741"/>
            <a:gd name="connsiteX0" fmla="*/ 600075 w 600075"/>
            <a:gd name="connsiteY0" fmla="*/ 0 h 1192741"/>
            <a:gd name="connsiteX1" fmla="*/ 552450 w 600075"/>
            <a:gd name="connsiteY1" fmla="*/ 38100 h 1192741"/>
            <a:gd name="connsiteX2" fmla="*/ 514350 w 600075"/>
            <a:gd name="connsiteY2" fmla="*/ 95250 h 1192741"/>
            <a:gd name="connsiteX3" fmla="*/ 485775 w 600075"/>
            <a:gd name="connsiteY3" fmla="*/ 190500 h 1192741"/>
            <a:gd name="connsiteX4" fmla="*/ 476250 w 600075"/>
            <a:gd name="connsiteY4" fmla="*/ 400050 h 1192741"/>
            <a:gd name="connsiteX5" fmla="*/ 466725 w 600075"/>
            <a:gd name="connsiteY5" fmla="*/ 771525 h 1192741"/>
            <a:gd name="connsiteX6" fmla="*/ 419100 w 600075"/>
            <a:gd name="connsiteY6" fmla="*/ 981075 h 1192741"/>
            <a:gd name="connsiteX7" fmla="*/ 400050 w 600075"/>
            <a:gd name="connsiteY7" fmla="*/ 1038225 h 1192741"/>
            <a:gd name="connsiteX8" fmla="*/ 361950 w 600075"/>
            <a:gd name="connsiteY8" fmla="*/ 1095375 h 1192741"/>
            <a:gd name="connsiteX9" fmla="*/ 342900 w 600075"/>
            <a:gd name="connsiteY9" fmla="*/ 1123950 h 1192741"/>
            <a:gd name="connsiteX10" fmla="*/ 285750 w 600075"/>
            <a:gd name="connsiteY10" fmla="*/ 1162050 h 1192741"/>
            <a:gd name="connsiteX11" fmla="*/ 190500 w 600075"/>
            <a:gd name="connsiteY11" fmla="*/ 1190625 h 1192741"/>
            <a:gd name="connsiteX12" fmla="*/ 0 w 600075"/>
            <a:gd name="connsiteY12" fmla="*/ 1190625 h 1192741"/>
            <a:gd name="connsiteX0" fmla="*/ 600075 w 600075"/>
            <a:gd name="connsiteY0" fmla="*/ 0 h 1192741"/>
            <a:gd name="connsiteX1" fmla="*/ 552450 w 600075"/>
            <a:gd name="connsiteY1" fmla="*/ 38100 h 1192741"/>
            <a:gd name="connsiteX2" fmla="*/ 514350 w 600075"/>
            <a:gd name="connsiteY2" fmla="*/ 95250 h 1192741"/>
            <a:gd name="connsiteX3" fmla="*/ 485775 w 600075"/>
            <a:gd name="connsiteY3" fmla="*/ 190500 h 1192741"/>
            <a:gd name="connsiteX4" fmla="*/ 476250 w 600075"/>
            <a:gd name="connsiteY4" fmla="*/ 400050 h 1192741"/>
            <a:gd name="connsiteX5" fmla="*/ 466725 w 600075"/>
            <a:gd name="connsiteY5" fmla="*/ 771525 h 1192741"/>
            <a:gd name="connsiteX6" fmla="*/ 419100 w 600075"/>
            <a:gd name="connsiteY6" fmla="*/ 981075 h 1192741"/>
            <a:gd name="connsiteX7" fmla="*/ 400050 w 600075"/>
            <a:gd name="connsiteY7" fmla="*/ 1038225 h 1192741"/>
            <a:gd name="connsiteX8" fmla="*/ 342900 w 600075"/>
            <a:gd name="connsiteY8" fmla="*/ 1123950 h 1192741"/>
            <a:gd name="connsiteX9" fmla="*/ 285750 w 600075"/>
            <a:gd name="connsiteY9" fmla="*/ 1162050 h 1192741"/>
            <a:gd name="connsiteX10" fmla="*/ 190500 w 600075"/>
            <a:gd name="connsiteY10" fmla="*/ 1190625 h 1192741"/>
            <a:gd name="connsiteX11" fmla="*/ 0 w 600075"/>
            <a:gd name="connsiteY11" fmla="*/ 1190625 h 1192741"/>
            <a:gd name="connsiteX0" fmla="*/ 600075 w 600075"/>
            <a:gd name="connsiteY0" fmla="*/ 0 h 1192741"/>
            <a:gd name="connsiteX1" fmla="*/ 552450 w 600075"/>
            <a:gd name="connsiteY1" fmla="*/ 38100 h 1192741"/>
            <a:gd name="connsiteX2" fmla="*/ 514350 w 600075"/>
            <a:gd name="connsiteY2" fmla="*/ 95250 h 1192741"/>
            <a:gd name="connsiteX3" fmla="*/ 485775 w 600075"/>
            <a:gd name="connsiteY3" fmla="*/ 190500 h 1192741"/>
            <a:gd name="connsiteX4" fmla="*/ 476250 w 600075"/>
            <a:gd name="connsiteY4" fmla="*/ 400050 h 1192741"/>
            <a:gd name="connsiteX5" fmla="*/ 466725 w 600075"/>
            <a:gd name="connsiteY5" fmla="*/ 771525 h 1192741"/>
            <a:gd name="connsiteX6" fmla="*/ 419100 w 600075"/>
            <a:gd name="connsiteY6" fmla="*/ 981075 h 1192741"/>
            <a:gd name="connsiteX7" fmla="*/ 342900 w 600075"/>
            <a:gd name="connsiteY7" fmla="*/ 1123950 h 1192741"/>
            <a:gd name="connsiteX8" fmla="*/ 285750 w 600075"/>
            <a:gd name="connsiteY8" fmla="*/ 1162050 h 1192741"/>
            <a:gd name="connsiteX9" fmla="*/ 190500 w 600075"/>
            <a:gd name="connsiteY9" fmla="*/ 1190625 h 1192741"/>
            <a:gd name="connsiteX10" fmla="*/ 0 w 600075"/>
            <a:gd name="connsiteY10" fmla="*/ 1190625 h 1192741"/>
            <a:gd name="connsiteX0" fmla="*/ 738187 w 738187"/>
            <a:gd name="connsiteY0" fmla="*/ 0 h 1197448"/>
            <a:gd name="connsiteX1" fmla="*/ 552450 w 738187"/>
            <a:gd name="connsiteY1" fmla="*/ 42807 h 1197448"/>
            <a:gd name="connsiteX2" fmla="*/ 514350 w 738187"/>
            <a:gd name="connsiteY2" fmla="*/ 99957 h 1197448"/>
            <a:gd name="connsiteX3" fmla="*/ 485775 w 738187"/>
            <a:gd name="connsiteY3" fmla="*/ 195207 h 1197448"/>
            <a:gd name="connsiteX4" fmla="*/ 476250 w 738187"/>
            <a:gd name="connsiteY4" fmla="*/ 404757 h 1197448"/>
            <a:gd name="connsiteX5" fmla="*/ 466725 w 738187"/>
            <a:gd name="connsiteY5" fmla="*/ 776232 h 1197448"/>
            <a:gd name="connsiteX6" fmla="*/ 419100 w 738187"/>
            <a:gd name="connsiteY6" fmla="*/ 985782 h 1197448"/>
            <a:gd name="connsiteX7" fmla="*/ 342900 w 738187"/>
            <a:gd name="connsiteY7" fmla="*/ 1128657 h 1197448"/>
            <a:gd name="connsiteX8" fmla="*/ 285750 w 738187"/>
            <a:gd name="connsiteY8" fmla="*/ 1166757 h 1197448"/>
            <a:gd name="connsiteX9" fmla="*/ 190500 w 738187"/>
            <a:gd name="connsiteY9" fmla="*/ 1195332 h 1197448"/>
            <a:gd name="connsiteX10" fmla="*/ 0 w 738187"/>
            <a:gd name="connsiteY10" fmla="*/ 1195332 h 1197448"/>
            <a:gd name="connsiteX0" fmla="*/ 738187 w 738187"/>
            <a:gd name="connsiteY0" fmla="*/ 0 h 1197448"/>
            <a:gd name="connsiteX1" fmla="*/ 638175 w 738187"/>
            <a:gd name="connsiteY1" fmla="*/ 9412 h 1197448"/>
            <a:gd name="connsiteX2" fmla="*/ 552450 w 738187"/>
            <a:gd name="connsiteY2" fmla="*/ 42807 h 1197448"/>
            <a:gd name="connsiteX3" fmla="*/ 514350 w 738187"/>
            <a:gd name="connsiteY3" fmla="*/ 99957 h 1197448"/>
            <a:gd name="connsiteX4" fmla="*/ 485775 w 738187"/>
            <a:gd name="connsiteY4" fmla="*/ 195207 h 1197448"/>
            <a:gd name="connsiteX5" fmla="*/ 476250 w 738187"/>
            <a:gd name="connsiteY5" fmla="*/ 404757 h 1197448"/>
            <a:gd name="connsiteX6" fmla="*/ 466725 w 738187"/>
            <a:gd name="connsiteY6" fmla="*/ 776232 h 1197448"/>
            <a:gd name="connsiteX7" fmla="*/ 419100 w 738187"/>
            <a:gd name="connsiteY7" fmla="*/ 985782 h 1197448"/>
            <a:gd name="connsiteX8" fmla="*/ 342900 w 738187"/>
            <a:gd name="connsiteY8" fmla="*/ 1128657 h 1197448"/>
            <a:gd name="connsiteX9" fmla="*/ 285750 w 738187"/>
            <a:gd name="connsiteY9" fmla="*/ 1166757 h 1197448"/>
            <a:gd name="connsiteX10" fmla="*/ 190500 w 738187"/>
            <a:gd name="connsiteY10" fmla="*/ 1195332 h 1197448"/>
            <a:gd name="connsiteX11" fmla="*/ 0 w 738187"/>
            <a:gd name="connsiteY11" fmla="*/ 1195332 h 1197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738187" h="1197448">
              <a:moveTo>
                <a:pt x="738187" y="0"/>
              </a:moveTo>
              <a:cubicBezTo>
                <a:pt x="722312" y="3922"/>
                <a:pt x="669131" y="2278"/>
                <a:pt x="638175" y="9412"/>
              </a:cubicBezTo>
              <a:cubicBezTo>
                <a:pt x="607219" y="16546"/>
                <a:pt x="573087" y="27716"/>
                <a:pt x="552450" y="42807"/>
              </a:cubicBezTo>
              <a:cubicBezTo>
                <a:pt x="531813" y="57898"/>
                <a:pt x="523875" y="80907"/>
                <a:pt x="514350" y="99957"/>
              </a:cubicBezTo>
              <a:cubicBezTo>
                <a:pt x="503238" y="125357"/>
                <a:pt x="492125" y="144407"/>
                <a:pt x="485775" y="195207"/>
              </a:cubicBezTo>
              <a:cubicBezTo>
                <a:pt x="479425" y="246007"/>
                <a:pt x="479425" y="307920"/>
                <a:pt x="476250" y="404757"/>
              </a:cubicBezTo>
              <a:cubicBezTo>
                <a:pt x="473075" y="501594"/>
                <a:pt x="476250" y="679394"/>
                <a:pt x="466725" y="776232"/>
              </a:cubicBezTo>
              <a:cubicBezTo>
                <a:pt x="457200" y="873070"/>
                <a:pt x="439737" y="927045"/>
                <a:pt x="419100" y="985782"/>
              </a:cubicBezTo>
              <a:cubicBezTo>
                <a:pt x="398463" y="1044519"/>
                <a:pt x="365125" y="1098495"/>
                <a:pt x="342900" y="1128657"/>
              </a:cubicBezTo>
              <a:cubicBezTo>
                <a:pt x="320675" y="1158819"/>
                <a:pt x="304800" y="1154057"/>
                <a:pt x="285750" y="1166757"/>
              </a:cubicBezTo>
              <a:cubicBezTo>
                <a:pt x="279375" y="1171007"/>
                <a:pt x="238125" y="1190570"/>
                <a:pt x="190500" y="1195332"/>
              </a:cubicBezTo>
              <a:cubicBezTo>
                <a:pt x="142875" y="1200094"/>
                <a:pt x="12700" y="1195332"/>
                <a:pt x="0" y="1195332"/>
              </a:cubicBezTo>
            </a:path>
          </a:pathLst>
        </a:cu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17</xdr:col>
      <xdr:colOff>161925</xdr:colOff>
      <xdr:row>32</xdr:row>
      <xdr:rowOff>171451</xdr:rowOff>
    </xdr:from>
    <xdr:to>
      <xdr:col>17</xdr:col>
      <xdr:colOff>371474</xdr:colOff>
      <xdr:row>33</xdr:row>
      <xdr:rowOff>100013</xdr:rowOff>
    </xdr:to>
    <xdr:sp macro="" textlink="">
      <xdr:nvSpPr>
        <xdr:cNvPr id="48" name="Freccia a sinistra 47"/>
        <xdr:cNvSpPr/>
      </xdr:nvSpPr>
      <xdr:spPr>
        <a:xfrm>
          <a:off x="9953625" y="6324601"/>
          <a:ext cx="209549" cy="119062"/>
        </a:xfrm>
        <a:prstGeom prst="leftArrow">
          <a:avLst/>
        </a:prstGeom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17</xdr:col>
      <xdr:colOff>157162</xdr:colOff>
      <xdr:row>31</xdr:row>
      <xdr:rowOff>38100</xdr:rowOff>
    </xdr:from>
    <xdr:to>
      <xdr:col>17</xdr:col>
      <xdr:colOff>419100</xdr:colOff>
      <xdr:row>31</xdr:row>
      <xdr:rowOff>161925</xdr:rowOff>
    </xdr:to>
    <xdr:sp macro="" textlink="">
      <xdr:nvSpPr>
        <xdr:cNvPr id="49" name="Freccia a sinistra 48"/>
        <xdr:cNvSpPr/>
      </xdr:nvSpPr>
      <xdr:spPr>
        <a:xfrm>
          <a:off x="10215562" y="6067425"/>
          <a:ext cx="261938" cy="123825"/>
        </a:xfrm>
        <a:prstGeom prst="leftArrow">
          <a:avLst/>
        </a:prstGeom>
        <a:solidFill>
          <a:srgbClr val="FF0000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17</xdr:col>
      <xdr:colOff>100012</xdr:colOff>
      <xdr:row>35</xdr:row>
      <xdr:rowOff>66675</xdr:rowOff>
    </xdr:from>
    <xdr:to>
      <xdr:col>17</xdr:col>
      <xdr:colOff>195263</xdr:colOff>
      <xdr:row>35</xdr:row>
      <xdr:rowOff>128587</xdr:rowOff>
    </xdr:to>
    <xdr:sp macro="" textlink="">
      <xdr:nvSpPr>
        <xdr:cNvPr id="50" name="Freccia a sinistra 49"/>
        <xdr:cNvSpPr/>
      </xdr:nvSpPr>
      <xdr:spPr>
        <a:xfrm>
          <a:off x="9891712" y="6791325"/>
          <a:ext cx="95251" cy="61912"/>
        </a:xfrm>
        <a:prstGeom prst="leftArrow">
          <a:avLst/>
        </a:prstGeom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17</xdr:col>
      <xdr:colOff>38100</xdr:colOff>
      <xdr:row>30</xdr:row>
      <xdr:rowOff>9526</xdr:rowOff>
    </xdr:from>
    <xdr:to>
      <xdr:col>17</xdr:col>
      <xdr:colOff>185738</xdr:colOff>
      <xdr:row>30</xdr:row>
      <xdr:rowOff>64770</xdr:rowOff>
    </xdr:to>
    <xdr:sp macro="" textlink="">
      <xdr:nvSpPr>
        <xdr:cNvPr id="51" name="Freccia a destra 50"/>
        <xdr:cNvSpPr/>
      </xdr:nvSpPr>
      <xdr:spPr>
        <a:xfrm>
          <a:off x="9829800" y="5781676"/>
          <a:ext cx="147638" cy="5524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16</xdr:col>
      <xdr:colOff>238125</xdr:colOff>
      <xdr:row>36</xdr:row>
      <xdr:rowOff>33337</xdr:rowOff>
    </xdr:from>
    <xdr:to>
      <xdr:col>16</xdr:col>
      <xdr:colOff>385763</xdr:colOff>
      <xdr:row>36</xdr:row>
      <xdr:rowOff>88581</xdr:rowOff>
    </xdr:to>
    <xdr:sp macro="" textlink="">
      <xdr:nvSpPr>
        <xdr:cNvPr id="53" name="Freccia a destra 52"/>
        <xdr:cNvSpPr/>
      </xdr:nvSpPr>
      <xdr:spPr>
        <a:xfrm>
          <a:off x="9420225" y="6948487"/>
          <a:ext cx="147638" cy="5524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16</xdr:col>
      <xdr:colOff>452437</xdr:colOff>
      <xdr:row>32</xdr:row>
      <xdr:rowOff>61912</xdr:rowOff>
    </xdr:from>
    <xdr:to>
      <xdr:col>16</xdr:col>
      <xdr:colOff>600075</xdr:colOff>
      <xdr:row>32</xdr:row>
      <xdr:rowOff>117156</xdr:rowOff>
    </xdr:to>
    <xdr:sp macro="" textlink="">
      <xdr:nvSpPr>
        <xdr:cNvPr id="54" name="Freccia a destra 53"/>
        <xdr:cNvSpPr/>
      </xdr:nvSpPr>
      <xdr:spPr>
        <a:xfrm>
          <a:off x="9634537" y="6215062"/>
          <a:ext cx="147638" cy="5524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16</xdr:col>
      <xdr:colOff>438150</xdr:colOff>
      <xdr:row>33</xdr:row>
      <xdr:rowOff>185737</xdr:rowOff>
    </xdr:from>
    <xdr:to>
      <xdr:col>16</xdr:col>
      <xdr:colOff>585788</xdr:colOff>
      <xdr:row>34</xdr:row>
      <xdr:rowOff>50481</xdr:rowOff>
    </xdr:to>
    <xdr:sp macro="" textlink="">
      <xdr:nvSpPr>
        <xdr:cNvPr id="55" name="Freccia a destra 54"/>
        <xdr:cNvSpPr/>
      </xdr:nvSpPr>
      <xdr:spPr>
        <a:xfrm>
          <a:off x="9620250" y="6529387"/>
          <a:ext cx="147638" cy="5524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295275</xdr:colOff>
      <xdr:row>33</xdr:row>
      <xdr:rowOff>28575</xdr:rowOff>
    </xdr:from>
    <xdr:to>
      <xdr:col>2</xdr:col>
      <xdr:colOff>442913</xdr:colOff>
      <xdr:row>33</xdr:row>
      <xdr:rowOff>83819</xdr:rowOff>
    </xdr:to>
    <xdr:sp macro="" textlink="">
      <xdr:nvSpPr>
        <xdr:cNvPr id="62" name="Freccia a destra 61"/>
        <xdr:cNvSpPr/>
      </xdr:nvSpPr>
      <xdr:spPr>
        <a:xfrm>
          <a:off x="1514475" y="6372225"/>
          <a:ext cx="147638" cy="5524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571500</xdr:colOff>
      <xdr:row>33</xdr:row>
      <xdr:rowOff>38100</xdr:rowOff>
    </xdr:from>
    <xdr:to>
      <xdr:col>3</xdr:col>
      <xdr:colOff>119063</xdr:colOff>
      <xdr:row>33</xdr:row>
      <xdr:rowOff>104774</xdr:rowOff>
    </xdr:to>
    <xdr:sp macro="" textlink="">
      <xdr:nvSpPr>
        <xdr:cNvPr id="64" name="Freccia a sinistra 63"/>
        <xdr:cNvSpPr/>
      </xdr:nvSpPr>
      <xdr:spPr>
        <a:xfrm>
          <a:off x="1790700" y="6457950"/>
          <a:ext cx="157163" cy="66674"/>
        </a:xfrm>
        <a:prstGeom prst="leftArrow">
          <a:avLst/>
        </a:prstGeom>
        <a:solidFill>
          <a:srgbClr val="FF00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561975</xdr:colOff>
      <xdr:row>32</xdr:row>
      <xdr:rowOff>152400</xdr:rowOff>
    </xdr:from>
    <xdr:to>
      <xdr:col>3</xdr:col>
      <xdr:colOff>109538</xdr:colOff>
      <xdr:row>33</xdr:row>
      <xdr:rowOff>28574</xdr:rowOff>
    </xdr:to>
    <xdr:sp macro="" textlink="">
      <xdr:nvSpPr>
        <xdr:cNvPr id="65" name="Freccia a sinistra 64"/>
        <xdr:cNvSpPr/>
      </xdr:nvSpPr>
      <xdr:spPr>
        <a:xfrm>
          <a:off x="1781175" y="6372225"/>
          <a:ext cx="157163" cy="66674"/>
        </a:xfrm>
        <a:prstGeom prst="leftArrow">
          <a:avLst/>
        </a:prstGeom>
        <a:solidFill>
          <a:srgbClr val="FF00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247650</xdr:colOff>
      <xdr:row>32</xdr:row>
      <xdr:rowOff>123825</xdr:rowOff>
    </xdr:from>
    <xdr:to>
      <xdr:col>2</xdr:col>
      <xdr:colOff>395288</xdr:colOff>
      <xdr:row>32</xdr:row>
      <xdr:rowOff>179069</xdr:rowOff>
    </xdr:to>
    <xdr:sp macro="" textlink="">
      <xdr:nvSpPr>
        <xdr:cNvPr id="66" name="Freccia a destra 65"/>
        <xdr:cNvSpPr/>
      </xdr:nvSpPr>
      <xdr:spPr>
        <a:xfrm>
          <a:off x="1466850" y="6276975"/>
          <a:ext cx="147638" cy="5524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38100</xdr:colOff>
      <xdr:row>35</xdr:row>
      <xdr:rowOff>76200</xdr:rowOff>
    </xdr:from>
    <xdr:to>
      <xdr:col>8</xdr:col>
      <xdr:colOff>85725</xdr:colOff>
      <xdr:row>36</xdr:row>
      <xdr:rowOff>28575</xdr:rowOff>
    </xdr:to>
    <xdr:sp macro="" textlink="">
      <xdr:nvSpPr>
        <xdr:cNvPr id="71" name="Freccia in giù 70"/>
        <xdr:cNvSpPr/>
      </xdr:nvSpPr>
      <xdr:spPr>
        <a:xfrm>
          <a:off x="5114925" y="6867525"/>
          <a:ext cx="47625" cy="14287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476250</xdr:colOff>
      <xdr:row>40</xdr:row>
      <xdr:rowOff>180975</xdr:rowOff>
    </xdr:from>
    <xdr:to>
      <xdr:col>2</xdr:col>
      <xdr:colOff>571500</xdr:colOff>
      <xdr:row>43</xdr:row>
      <xdr:rowOff>152400</xdr:rowOff>
    </xdr:to>
    <xdr:sp macro="" textlink="">
      <xdr:nvSpPr>
        <xdr:cNvPr id="4" name="Parentesi graffa aperta 3"/>
        <xdr:cNvSpPr/>
      </xdr:nvSpPr>
      <xdr:spPr>
        <a:xfrm>
          <a:off x="1085850" y="7667625"/>
          <a:ext cx="95250" cy="5429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352425</xdr:colOff>
      <xdr:row>47</xdr:row>
      <xdr:rowOff>180975</xdr:rowOff>
    </xdr:from>
    <xdr:to>
      <xdr:col>11</xdr:col>
      <xdr:colOff>57150</xdr:colOff>
      <xdr:row>47</xdr:row>
      <xdr:rowOff>180975</xdr:rowOff>
    </xdr:to>
    <xdr:cxnSp macro="">
      <xdr:nvCxnSpPr>
        <xdr:cNvPr id="7" name="Connettore 1 6"/>
        <xdr:cNvCxnSpPr/>
      </xdr:nvCxnSpPr>
      <xdr:spPr>
        <a:xfrm>
          <a:off x="352425" y="8620125"/>
          <a:ext cx="5838825" cy="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48</xdr:row>
      <xdr:rowOff>57150</xdr:rowOff>
    </xdr:from>
    <xdr:to>
      <xdr:col>4</xdr:col>
      <xdr:colOff>314325</xdr:colOff>
      <xdr:row>50</xdr:row>
      <xdr:rowOff>66675</xdr:rowOff>
    </xdr:to>
    <xdr:sp macro="" textlink="">
      <xdr:nvSpPr>
        <xdr:cNvPr id="8" name="Ovale 7"/>
        <xdr:cNvSpPr/>
      </xdr:nvSpPr>
      <xdr:spPr>
        <a:xfrm>
          <a:off x="2686050" y="8686800"/>
          <a:ext cx="66675" cy="390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280988</xdr:colOff>
      <xdr:row>47</xdr:row>
      <xdr:rowOff>76200</xdr:rowOff>
    </xdr:from>
    <xdr:to>
      <xdr:col>4</xdr:col>
      <xdr:colOff>285750</xdr:colOff>
      <xdr:row>48</xdr:row>
      <xdr:rowOff>57150</xdr:rowOff>
    </xdr:to>
    <xdr:cxnSp macro="">
      <xdr:nvCxnSpPr>
        <xdr:cNvPr id="14" name="Connettore 1 13"/>
        <xdr:cNvCxnSpPr>
          <a:endCxn id="8" idx="0"/>
        </xdr:cNvCxnSpPr>
      </xdr:nvCxnSpPr>
      <xdr:spPr>
        <a:xfrm flipH="1">
          <a:off x="2719388" y="8515350"/>
          <a:ext cx="4762" cy="1714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280988</xdr:colOff>
      <xdr:row>50</xdr:row>
      <xdr:rowOff>66675</xdr:rowOff>
    </xdr:from>
    <xdr:to>
      <xdr:col>4</xdr:col>
      <xdr:colOff>285750</xdr:colOff>
      <xdr:row>52</xdr:row>
      <xdr:rowOff>171450</xdr:rowOff>
    </xdr:to>
    <xdr:cxnSp macro="">
      <xdr:nvCxnSpPr>
        <xdr:cNvPr id="18" name="Connettore 1 17"/>
        <xdr:cNvCxnSpPr>
          <a:stCxn id="8" idx="4"/>
        </xdr:cNvCxnSpPr>
      </xdr:nvCxnSpPr>
      <xdr:spPr>
        <a:xfrm>
          <a:off x="2719388" y="9077325"/>
          <a:ext cx="4762" cy="48577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52</xdr:row>
      <xdr:rowOff>152400</xdr:rowOff>
    </xdr:from>
    <xdr:to>
      <xdr:col>4</xdr:col>
      <xdr:colOff>323850</xdr:colOff>
      <xdr:row>80</xdr:row>
      <xdr:rowOff>133350</xdr:rowOff>
    </xdr:to>
    <xdr:cxnSp macro="">
      <xdr:nvCxnSpPr>
        <xdr:cNvPr id="27" name="Connettore 1 26"/>
        <xdr:cNvCxnSpPr/>
      </xdr:nvCxnSpPr>
      <xdr:spPr>
        <a:xfrm>
          <a:off x="2724150" y="10125075"/>
          <a:ext cx="38100" cy="5334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</xdr:row>
      <xdr:rowOff>180975</xdr:rowOff>
    </xdr:from>
    <xdr:to>
      <xdr:col>2</xdr:col>
      <xdr:colOff>9525</xdr:colOff>
      <xdr:row>80</xdr:row>
      <xdr:rowOff>133350</xdr:rowOff>
    </xdr:to>
    <xdr:cxnSp macro="">
      <xdr:nvCxnSpPr>
        <xdr:cNvPr id="31" name="Connettore 2 30"/>
        <xdr:cNvCxnSpPr/>
      </xdr:nvCxnSpPr>
      <xdr:spPr>
        <a:xfrm>
          <a:off x="1219200" y="9201150"/>
          <a:ext cx="9525" cy="6257925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81</xdr:row>
      <xdr:rowOff>9525</xdr:rowOff>
    </xdr:from>
    <xdr:to>
      <xdr:col>15</xdr:col>
      <xdr:colOff>323850</xdr:colOff>
      <xdr:row>81</xdr:row>
      <xdr:rowOff>19050</xdr:rowOff>
    </xdr:to>
    <xdr:cxnSp macro="">
      <xdr:nvCxnSpPr>
        <xdr:cNvPr id="35" name="Connettore 1 34"/>
        <xdr:cNvCxnSpPr/>
      </xdr:nvCxnSpPr>
      <xdr:spPr>
        <a:xfrm flipV="1">
          <a:off x="38100" y="15659100"/>
          <a:ext cx="9124950" cy="9525"/>
        </a:xfrm>
        <a:prstGeom prst="line">
          <a:avLst/>
        </a:prstGeom>
        <a:ln w="1206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48</xdr:row>
      <xdr:rowOff>28575</xdr:rowOff>
    </xdr:from>
    <xdr:to>
      <xdr:col>3</xdr:col>
      <xdr:colOff>9525</xdr:colOff>
      <xdr:row>54</xdr:row>
      <xdr:rowOff>19050</xdr:rowOff>
    </xdr:to>
    <xdr:cxnSp macro="">
      <xdr:nvCxnSpPr>
        <xdr:cNvPr id="38" name="Connettore 2 37"/>
        <xdr:cNvCxnSpPr/>
      </xdr:nvCxnSpPr>
      <xdr:spPr>
        <a:xfrm>
          <a:off x="1838325" y="9363075"/>
          <a:ext cx="0" cy="113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53</xdr:row>
      <xdr:rowOff>180975</xdr:rowOff>
    </xdr:from>
    <xdr:to>
      <xdr:col>4</xdr:col>
      <xdr:colOff>304800</xdr:colOff>
      <xdr:row>53</xdr:row>
      <xdr:rowOff>180975</xdr:rowOff>
    </xdr:to>
    <xdr:cxnSp macro="">
      <xdr:nvCxnSpPr>
        <xdr:cNvPr id="40" name="Connettore 1 39"/>
        <xdr:cNvCxnSpPr/>
      </xdr:nvCxnSpPr>
      <xdr:spPr>
        <a:xfrm flipH="1">
          <a:off x="1571625" y="10467975"/>
          <a:ext cx="117157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56</xdr:row>
      <xdr:rowOff>0</xdr:rowOff>
    </xdr:from>
    <xdr:to>
      <xdr:col>3</xdr:col>
      <xdr:colOff>9526</xdr:colOff>
      <xdr:row>71</xdr:row>
      <xdr:rowOff>0</xdr:rowOff>
    </xdr:to>
    <xdr:cxnSp macro="">
      <xdr:nvCxnSpPr>
        <xdr:cNvPr id="44" name="Connettore 2 43"/>
        <xdr:cNvCxnSpPr/>
      </xdr:nvCxnSpPr>
      <xdr:spPr>
        <a:xfrm>
          <a:off x="1828800" y="10868025"/>
          <a:ext cx="9526" cy="28670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70</xdr:row>
      <xdr:rowOff>180975</xdr:rowOff>
    </xdr:from>
    <xdr:to>
      <xdr:col>4</xdr:col>
      <xdr:colOff>323851</xdr:colOff>
      <xdr:row>70</xdr:row>
      <xdr:rowOff>180975</xdr:rowOff>
    </xdr:to>
    <xdr:cxnSp macro="">
      <xdr:nvCxnSpPr>
        <xdr:cNvPr id="63" name="Connettore 1 62"/>
        <xdr:cNvCxnSpPr/>
      </xdr:nvCxnSpPr>
      <xdr:spPr>
        <a:xfrm flipH="1">
          <a:off x="161925" y="13725525"/>
          <a:ext cx="2600326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70</xdr:row>
      <xdr:rowOff>171450</xdr:rowOff>
    </xdr:from>
    <xdr:to>
      <xdr:col>3</xdr:col>
      <xdr:colOff>28575</xdr:colOff>
      <xdr:row>80</xdr:row>
      <xdr:rowOff>133350</xdr:rowOff>
    </xdr:to>
    <xdr:cxnSp macro="">
      <xdr:nvCxnSpPr>
        <xdr:cNvPr id="67" name="Connettore 2 66"/>
        <xdr:cNvCxnSpPr/>
      </xdr:nvCxnSpPr>
      <xdr:spPr>
        <a:xfrm>
          <a:off x="1847850" y="13592175"/>
          <a:ext cx="9525" cy="18669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49</xdr:row>
      <xdr:rowOff>9524</xdr:rowOff>
    </xdr:from>
    <xdr:to>
      <xdr:col>11</xdr:col>
      <xdr:colOff>57150</xdr:colOff>
      <xdr:row>49</xdr:row>
      <xdr:rowOff>171449</xdr:rowOff>
    </xdr:to>
    <xdr:sp macro="" textlink="">
      <xdr:nvSpPr>
        <xdr:cNvPr id="58" name="Freccia a sinistra 57"/>
        <xdr:cNvSpPr/>
      </xdr:nvSpPr>
      <xdr:spPr>
        <a:xfrm>
          <a:off x="5857875" y="8839199"/>
          <a:ext cx="495300" cy="16192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76200</xdr:colOff>
      <xdr:row>60</xdr:row>
      <xdr:rowOff>9526</xdr:rowOff>
    </xdr:from>
    <xdr:to>
      <xdr:col>0</xdr:col>
      <xdr:colOff>464058</xdr:colOff>
      <xdr:row>60</xdr:row>
      <xdr:rowOff>180976</xdr:rowOff>
    </xdr:to>
    <xdr:sp macro="" textlink="">
      <xdr:nvSpPr>
        <xdr:cNvPr id="59" name="Freccia a destra 58"/>
        <xdr:cNvSpPr/>
      </xdr:nvSpPr>
      <xdr:spPr>
        <a:xfrm>
          <a:off x="76200" y="10934701"/>
          <a:ext cx="387858" cy="1714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600075</xdr:colOff>
      <xdr:row>3</xdr:row>
      <xdr:rowOff>180975</xdr:rowOff>
    </xdr:from>
    <xdr:to>
      <xdr:col>14</xdr:col>
      <xdr:colOff>180975</xdr:colOff>
      <xdr:row>3</xdr:row>
      <xdr:rowOff>180975</xdr:rowOff>
    </xdr:to>
    <xdr:cxnSp macro="">
      <xdr:nvCxnSpPr>
        <xdr:cNvPr id="23" name="Connettore 1 22"/>
        <xdr:cNvCxnSpPr/>
      </xdr:nvCxnSpPr>
      <xdr:spPr>
        <a:xfrm>
          <a:off x="6896100" y="581025"/>
          <a:ext cx="1409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361950</xdr:colOff>
      <xdr:row>31</xdr:row>
      <xdr:rowOff>133351</xdr:rowOff>
    </xdr:from>
    <xdr:to>
      <xdr:col>9</xdr:col>
      <xdr:colOff>219075</xdr:colOff>
      <xdr:row>33</xdr:row>
      <xdr:rowOff>171450</xdr:rowOff>
    </xdr:to>
    <xdr:sp macro="" textlink="">
      <xdr:nvSpPr>
        <xdr:cNvPr id="6" name="Rettangolo 5"/>
        <xdr:cNvSpPr/>
      </xdr:nvSpPr>
      <xdr:spPr>
        <a:xfrm>
          <a:off x="1581150" y="6172201"/>
          <a:ext cx="4324350" cy="419099"/>
        </a:xfrm>
        <a:prstGeom prst="rect">
          <a:avLst/>
        </a:prstGeom>
        <a:solidFill>
          <a:srgbClr val="FFC000">
            <a:alpha val="2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371475</xdr:colOff>
      <xdr:row>30</xdr:row>
      <xdr:rowOff>133350</xdr:rowOff>
    </xdr:from>
    <xdr:to>
      <xdr:col>9</xdr:col>
      <xdr:colOff>200025</xdr:colOff>
      <xdr:row>32</xdr:row>
      <xdr:rowOff>95250</xdr:rowOff>
    </xdr:to>
    <xdr:sp macro="" textlink="">
      <xdr:nvSpPr>
        <xdr:cNvPr id="16" name="Rettangolo 15"/>
        <xdr:cNvSpPr/>
      </xdr:nvSpPr>
      <xdr:spPr>
        <a:xfrm>
          <a:off x="1590675" y="5981700"/>
          <a:ext cx="4295775" cy="3429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                                            massima velocità acqua</a:t>
          </a:r>
        </a:p>
      </xdr:txBody>
    </xdr:sp>
    <xdr:clientData/>
  </xdr:twoCellAnchor>
  <xdr:twoCellAnchor>
    <xdr:from>
      <xdr:col>0</xdr:col>
      <xdr:colOff>19050</xdr:colOff>
      <xdr:row>29</xdr:row>
      <xdr:rowOff>19049</xdr:rowOff>
    </xdr:from>
    <xdr:to>
      <xdr:col>3</xdr:col>
      <xdr:colOff>38100</xdr:colOff>
      <xdr:row>37</xdr:row>
      <xdr:rowOff>47625</xdr:rowOff>
    </xdr:to>
    <xdr:sp macro="" textlink="">
      <xdr:nvSpPr>
        <xdr:cNvPr id="3" name="Trapezio 2"/>
        <xdr:cNvSpPr/>
      </xdr:nvSpPr>
      <xdr:spPr>
        <a:xfrm>
          <a:off x="19050" y="5676899"/>
          <a:ext cx="1847850" cy="1552576"/>
        </a:xfrm>
        <a:prstGeom prst="trapezoid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             1/5 h</a:t>
          </a:r>
        </a:p>
        <a:p>
          <a:pPr algn="l"/>
          <a:endParaRPr lang="it-IT" sz="1100"/>
        </a:p>
        <a:p>
          <a:pPr algn="l"/>
          <a:endParaRPr lang="it-IT" sz="1100"/>
        </a:p>
        <a:p>
          <a:pPr algn="l"/>
          <a:r>
            <a:rPr lang="it-IT" sz="1100"/>
            <a:t>             3/5 h</a:t>
          </a:r>
        </a:p>
        <a:p>
          <a:pPr algn="l"/>
          <a:endParaRPr lang="it-IT" sz="1100"/>
        </a:p>
        <a:p>
          <a:pPr algn="l"/>
          <a:endParaRPr lang="it-IT" sz="1100"/>
        </a:p>
        <a:p>
          <a:pPr algn="l"/>
          <a:r>
            <a:rPr lang="it-IT" sz="1100"/>
            <a:t>            1/5 h </a:t>
          </a:r>
        </a:p>
      </xdr:txBody>
    </xdr:sp>
    <xdr:clientData/>
  </xdr:twoCellAnchor>
  <xdr:twoCellAnchor>
    <xdr:from>
      <xdr:col>9</xdr:col>
      <xdr:colOff>314325</xdr:colOff>
      <xdr:row>30</xdr:row>
      <xdr:rowOff>142875</xdr:rowOff>
    </xdr:from>
    <xdr:to>
      <xdr:col>17</xdr:col>
      <xdr:colOff>171450</xdr:colOff>
      <xdr:row>30</xdr:row>
      <xdr:rowOff>152400</xdr:rowOff>
    </xdr:to>
    <xdr:cxnSp macro="">
      <xdr:nvCxnSpPr>
        <xdr:cNvPr id="61" name="Connettore 1 60"/>
        <xdr:cNvCxnSpPr/>
      </xdr:nvCxnSpPr>
      <xdr:spPr>
        <a:xfrm>
          <a:off x="6000750" y="5981700"/>
          <a:ext cx="4229100" cy="9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56</xdr:row>
      <xdr:rowOff>0</xdr:rowOff>
    </xdr:from>
    <xdr:to>
      <xdr:col>4</xdr:col>
      <xdr:colOff>295275</xdr:colOff>
      <xdr:row>56</xdr:row>
      <xdr:rowOff>0</xdr:rowOff>
    </xdr:to>
    <xdr:cxnSp macro="">
      <xdr:nvCxnSpPr>
        <xdr:cNvPr id="30" name="Connettore 1 29"/>
        <xdr:cNvCxnSpPr/>
      </xdr:nvCxnSpPr>
      <xdr:spPr>
        <a:xfrm>
          <a:off x="1828800" y="10868025"/>
          <a:ext cx="90487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54</xdr:row>
      <xdr:rowOff>0</xdr:rowOff>
    </xdr:from>
    <xdr:to>
      <xdr:col>2</xdr:col>
      <xdr:colOff>600076</xdr:colOff>
      <xdr:row>56</xdr:row>
      <xdr:rowOff>9525</xdr:rowOff>
    </xdr:to>
    <xdr:cxnSp macro="">
      <xdr:nvCxnSpPr>
        <xdr:cNvPr id="68" name="Connettore 2 67"/>
        <xdr:cNvCxnSpPr/>
      </xdr:nvCxnSpPr>
      <xdr:spPr>
        <a:xfrm>
          <a:off x="1809750" y="10477500"/>
          <a:ext cx="9526" cy="400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56</xdr:row>
      <xdr:rowOff>9525</xdr:rowOff>
    </xdr:from>
    <xdr:to>
      <xdr:col>1</xdr:col>
      <xdr:colOff>504825</xdr:colOff>
      <xdr:row>56</xdr:row>
      <xdr:rowOff>9525</xdr:rowOff>
    </xdr:to>
    <xdr:cxnSp macro="">
      <xdr:nvCxnSpPr>
        <xdr:cNvPr id="17" name="Connettore 1 16"/>
        <xdr:cNvCxnSpPr/>
      </xdr:nvCxnSpPr>
      <xdr:spPr>
        <a:xfrm flipH="1">
          <a:off x="342900" y="10877550"/>
          <a:ext cx="77152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48</xdr:row>
      <xdr:rowOff>19050</xdr:rowOff>
    </xdr:from>
    <xdr:to>
      <xdr:col>0</xdr:col>
      <xdr:colOff>409576</xdr:colOff>
      <xdr:row>56</xdr:row>
      <xdr:rowOff>9525</xdr:rowOff>
    </xdr:to>
    <xdr:cxnSp macro="">
      <xdr:nvCxnSpPr>
        <xdr:cNvPr id="28" name="Connettore 2 27"/>
        <xdr:cNvCxnSpPr/>
      </xdr:nvCxnSpPr>
      <xdr:spPr>
        <a:xfrm flipH="1">
          <a:off x="409575" y="9353550"/>
          <a:ext cx="1" cy="1524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76</xdr:row>
      <xdr:rowOff>171450</xdr:rowOff>
    </xdr:from>
    <xdr:to>
      <xdr:col>3</xdr:col>
      <xdr:colOff>38100</xdr:colOff>
      <xdr:row>77</xdr:row>
      <xdr:rowOff>0</xdr:rowOff>
    </xdr:to>
    <xdr:cxnSp macro="">
      <xdr:nvCxnSpPr>
        <xdr:cNvPr id="39" name="Connettore 1 38"/>
        <xdr:cNvCxnSpPr/>
      </xdr:nvCxnSpPr>
      <xdr:spPr>
        <a:xfrm flipH="1" flipV="1">
          <a:off x="257175" y="14868525"/>
          <a:ext cx="1609725" cy="1905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71</xdr:row>
      <xdr:rowOff>0</xdr:rowOff>
    </xdr:from>
    <xdr:to>
      <xdr:col>0</xdr:col>
      <xdr:colOff>333375</xdr:colOff>
      <xdr:row>76</xdr:row>
      <xdr:rowOff>180975</xdr:rowOff>
    </xdr:to>
    <xdr:cxnSp macro="">
      <xdr:nvCxnSpPr>
        <xdr:cNvPr id="52" name="Connettore 2 51"/>
        <xdr:cNvCxnSpPr/>
      </xdr:nvCxnSpPr>
      <xdr:spPr>
        <a:xfrm>
          <a:off x="333375" y="13735050"/>
          <a:ext cx="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76</xdr:row>
      <xdr:rowOff>171450</xdr:rowOff>
    </xdr:from>
    <xdr:to>
      <xdr:col>0</xdr:col>
      <xdr:colOff>333375</xdr:colOff>
      <xdr:row>80</xdr:row>
      <xdr:rowOff>161925</xdr:rowOff>
    </xdr:to>
    <xdr:cxnSp macro="">
      <xdr:nvCxnSpPr>
        <xdr:cNvPr id="60" name="Connettore 2 59"/>
        <xdr:cNvCxnSpPr/>
      </xdr:nvCxnSpPr>
      <xdr:spPr>
        <a:xfrm>
          <a:off x="333375" y="14868525"/>
          <a:ext cx="0" cy="752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352425</xdr:colOff>
      <xdr:row>84</xdr:row>
      <xdr:rowOff>180975</xdr:rowOff>
    </xdr:from>
    <xdr:to>
      <xdr:col>11</xdr:col>
      <xdr:colOff>57150</xdr:colOff>
      <xdr:row>84</xdr:row>
      <xdr:rowOff>180975</xdr:rowOff>
    </xdr:to>
    <xdr:cxnSp macro="">
      <xdr:nvCxnSpPr>
        <xdr:cNvPr id="111" name="Connettore 1 110"/>
        <xdr:cNvCxnSpPr/>
      </xdr:nvCxnSpPr>
      <xdr:spPr>
        <a:xfrm>
          <a:off x="352425" y="9324975"/>
          <a:ext cx="6000750" cy="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85</xdr:row>
      <xdr:rowOff>57150</xdr:rowOff>
    </xdr:from>
    <xdr:to>
      <xdr:col>4</xdr:col>
      <xdr:colOff>314325</xdr:colOff>
      <xdr:row>87</xdr:row>
      <xdr:rowOff>66675</xdr:rowOff>
    </xdr:to>
    <xdr:sp macro="" textlink="">
      <xdr:nvSpPr>
        <xdr:cNvPr id="112" name="Ovale 111"/>
        <xdr:cNvSpPr/>
      </xdr:nvSpPr>
      <xdr:spPr>
        <a:xfrm>
          <a:off x="2686050" y="9391650"/>
          <a:ext cx="66675" cy="390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280988</xdr:colOff>
      <xdr:row>84</xdr:row>
      <xdr:rowOff>76200</xdr:rowOff>
    </xdr:from>
    <xdr:to>
      <xdr:col>4</xdr:col>
      <xdr:colOff>285750</xdr:colOff>
      <xdr:row>85</xdr:row>
      <xdr:rowOff>57150</xdr:rowOff>
    </xdr:to>
    <xdr:cxnSp macro="">
      <xdr:nvCxnSpPr>
        <xdr:cNvPr id="113" name="Connettore 1 112"/>
        <xdr:cNvCxnSpPr>
          <a:endCxn id="112" idx="0"/>
        </xdr:cNvCxnSpPr>
      </xdr:nvCxnSpPr>
      <xdr:spPr>
        <a:xfrm flipH="1">
          <a:off x="2719388" y="9220200"/>
          <a:ext cx="4762" cy="1714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280988</xdr:colOff>
      <xdr:row>87</xdr:row>
      <xdr:rowOff>66675</xdr:rowOff>
    </xdr:from>
    <xdr:to>
      <xdr:col>4</xdr:col>
      <xdr:colOff>285750</xdr:colOff>
      <xdr:row>89</xdr:row>
      <xdr:rowOff>171450</xdr:rowOff>
    </xdr:to>
    <xdr:cxnSp macro="">
      <xdr:nvCxnSpPr>
        <xdr:cNvPr id="114" name="Connettore 1 113"/>
        <xdr:cNvCxnSpPr>
          <a:stCxn id="112" idx="4"/>
        </xdr:cNvCxnSpPr>
      </xdr:nvCxnSpPr>
      <xdr:spPr>
        <a:xfrm>
          <a:off x="2719388" y="9782175"/>
          <a:ext cx="4762" cy="48577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89</xdr:row>
      <xdr:rowOff>152400</xdr:rowOff>
    </xdr:from>
    <xdr:to>
      <xdr:col>4</xdr:col>
      <xdr:colOff>323850</xdr:colOff>
      <xdr:row>117</xdr:row>
      <xdr:rowOff>133350</xdr:rowOff>
    </xdr:to>
    <xdr:cxnSp macro="">
      <xdr:nvCxnSpPr>
        <xdr:cNvPr id="115" name="Connettore 1 114"/>
        <xdr:cNvCxnSpPr/>
      </xdr:nvCxnSpPr>
      <xdr:spPr>
        <a:xfrm>
          <a:off x="2724150" y="10248900"/>
          <a:ext cx="38100" cy="5343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84</xdr:row>
      <xdr:rowOff>180975</xdr:rowOff>
    </xdr:from>
    <xdr:to>
      <xdr:col>2</xdr:col>
      <xdr:colOff>9525</xdr:colOff>
      <xdr:row>117</xdr:row>
      <xdr:rowOff>133350</xdr:rowOff>
    </xdr:to>
    <xdr:cxnSp macro="">
      <xdr:nvCxnSpPr>
        <xdr:cNvPr id="116" name="Connettore 2 115"/>
        <xdr:cNvCxnSpPr/>
      </xdr:nvCxnSpPr>
      <xdr:spPr>
        <a:xfrm>
          <a:off x="1219200" y="9324975"/>
          <a:ext cx="9525" cy="6267450"/>
        </a:xfrm>
        <a:prstGeom prst="straightConnector1">
          <a:avLst/>
        </a:prstGeom>
        <a:ln w="1905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85</xdr:row>
      <xdr:rowOff>28575</xdr:rowOff>
    </xdr:from>
    <xdr:to>
      <xdr:col>3</xdr:col>
      <xdr:colOff>9525</xdr:colOff>
      <xdr:row>92</xdr:row>
      <xdr:rowOff>180975</xdr:rowOff>
    </xdr:to>
    <xdr:cxnSp macro="">
      <xdr:nvCxnSpPr>
        <xdr:cNvPr id="117" name="Connettore 2 116"/>
        <xdr:cNvCxnSpPr/>
      </xdr:nvCxnSpPr>
      <xdr:spPr>
        <a:xfrm>
          <a:off x="1838325" y="16468725"/>
          <a:ext cx="0" cy="14859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93</xdr:row>
      <xdr:rowOff>0</xdr:rowOff>
    </xdr:from>
    <xdr:to>
      <xdr:col>3</xdr:col>
      <xdr:colOff>9526</xdr:colOff>
      <xdr:row>108</xdr:row>
      <xdr:rowOff>0</xdr:rowOff>
    </xdr:to>
    <xdr:cxnSp macro="">
      <xdr:nvCxnSpPr>
        <xdr:cNvPr id="119" name="Connettore 2 118"/>
        <xdr:cNvCxnSpPr/>
      </xdr:nvCxnSpPr>
      <xdr:spPr>
        <a:xfrm>
          <a:off x="1828800" y="10868025"/>
          <a:ext cx="9526" cy="28670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107</xdr:row>
      <xdr:rowOff>180975</xdr:rowOff>
    </xdr:from>
    <xdr:to>
      <xdr:col>4</xdr:col>
      <xdr:colOff>323851</xdr:colOff>
      <xdr:row>107</xdr:row>
      <xdr:rowOff>180975</xdr:rowOff>
    </xdr:to>
    <xdr:cxnSp macro="">
      <xdr:nvCxnSpPr>
        <xdr:cNvPr id="120" name="Connettore 1 119"/>
        <xdr:cNvCxnSpPr/>
      </xdr:nvCxnSpPr>
      <xdr:spPr>
        <a:xfrm flipH="1">
          <a:off x="161925" y="13725525"/>
          <a:ext cx="2600326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107</xdr:row>
      <xdr:rowOff>171450</xdr:rowOff>
    </xdr:from>
    <xdr:to>
      <xdr:col>3</xdr:col>
      <xdr:colOff>28575</xdr:colOff>
      <xdr:row>117</xdr:row>
      <xdr:rowOff>133350</xdr:rowOff>
    </xdr:to>
    <xdr:cxnSp macro="">
      <xdr:nvCxnSpPr>
        <xdr:cNvPr id="121" name="Connettore 2 120"/>
        <xdr:cNvCxnSpPr/>
      </xdr:nvCxnSpPr>
      <xdr:spPr>
        <a:xfrm>
          <a:off x="1847850" y="13716000"/>
          <a:ext cx="9525" cy="18764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86</xdr:row>
      <xdr:rowOff>9524</xdr:rowOff>
    </xdr:from>
    <xdr:to>
      <xdr:col>11</xdr:col>
      <xdr:colOff>57150</xdr:colOff>
      <xdr:row>86</xdr:row>
      <xdr:rowOff>171449</xdr:rowOff>
    </xdr:to>
    <xdr:sp macro="" textlink="">
      <xdr:nvSpPr>
        <xdr:cNvPr id="122" name="Freccia a sinistra 121"/>
        <xdr:cNvSpPr/>
      </xdr:nvSpPr>
      <xdr:spPr>
        <a:xfrm>
          <a:off x="5857875" y="9534524"/>
          <a:ext cx="495300" cy="16192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76200</xdr:colOff>
      <xdr:row>97</xdr:row>
      <xdr:rowOff>9526</xdr:rowOff>
    </xdr:from>
    <xdr:to>
      <xdr:col>0</xdr:col>
      <xdr:colOff>464058</xdr:colOff>
      <xdr:row>97</xdr:row>
      <xdr:rowOff>180976</xdr:rowOff>
    </xdr:to>
    <xdr:sp macro="" textlink="">
      <xdr:nvSpPr>
        <xdr:cNvPr id="123" name="Freccia a destra 122"/>
        <xdr:cNvSpPr/>
      </xdr:nvSpPr>
      <xdr:spPr>
        <a:xfrm>
          <a:off x="76200" y="11649076"/>
          <a:ext cx="387858" cy="1714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0</xdr:colOff>
      <xdr:row>93</xdr:row>
      <xdr:rowOff>0</xdr:rowOff>
    </xdr:from>
    <xdr:to>
      <xdr:col>4</xdr:col>
      <xdr:colOff>295275</xdr:colOff>
      <xdr:row>93</xdr:row>
      <xdr:rowOff>0</xdr:rowOff>
    </xdr:to>
    <xdr:cxnSp macro="">
      <xdr:nvCxnSpPr>
        <xdr:cNvPr id="124" name="Connettore 1 123"/>
        <xdr:cNvCxnSpPr/>
      </xdr:nvCxnSpPr>
      <xdr:spPr>
        <a:xfrm>
          <a:off x="1828800" y="10868025"/>
          <a:ext cx="90487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93</xdr:row>
      <xdr:rowOff>9525</xdr:rowOff>
    </xdr:from>
    <xdr:to>
      <xdr:col>1</xdr:col>
      <xdr:colOff>504825</xdr:colOff>
      <xdr:row>93</xdr:row>
      <xdr:rowOff>9525</xdr:rowOff>
    </xdr:to>
    <xdr:cxnSp macro="">
      <xdr:nvCxnSpPr>
        <xdr:cNvPr id="126" name="Connettore 1 125"/>
        <xdr:cNvCxnSpPr/>
      </xdr:nvCxnSpPr>
      <xdr:spPr>
        <a:xfrm flipH="1">
          <a:off x="342900" y="10877550"/>
          <a:ext cx="77152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85</xdr:row>
      <xdr:rowOff>19050</xdr:rowOff>
    </xdr:from>
    <xdr:to>
      <xdr:col>0</xdr:col>
      <xdr:colOff>409576</xdr:colOff>
      <xdr:row>93</xdr:row>
      <xdr:rowOff>9525</xdr:rowOff>
    </xdr:to>
    <xdr:cxnSp macro="">
      <xdr:nvCxnSpPr>
        <xdr:cNvPr id="127" name="Connettore 2 126"/>
        <xdr:cNvCxnSpPr/>
      </xdr:nvCxnSpPr>
      <xdr:spPr>
        <a:xfrm flipH="1">
          <a:off x="409575" y="9353550"/>
          <a:ext cx="1" cy="1524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113</xdr:row>
      <xdr:rowOff>171450</xdr:rowOff>
    </xdr:from>
    <xdr:to>
      <xdr:col>3</xdr:col>
      <xdr:colOff>38100</xdr:colOff>
      <xdr:row>114</xdr:row>
      <xdr:rowOff>0</xdr:rowOff>
    </xdr:to>
    <xdr:cxnSp macro="">
      <xdr:nvCxnSpPr>
        <xdr:cNvPr id="128" name="Connettore 1 127"/>
        <xdr:cNvCxnSpPr/>
      </xdr:nvCxnSpPr>
      <xdr:spPr>
        <a:xfrm flipH="1" flipV="1">
          <a:off x="257175" y="14868525"/>
          <a:ext cx="1609725" cy="1905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108</xdr:row>
      <xdr:rowOff>0</xdr:rowOff>
    </xdr:from>
    <xdr:to>
      <xdr:col>0</xdr:col>
      <xdr:colOff>333375</xdr:colOff>
      <xdr:row>113</xdr:row>
      <xdr:rowOff>180975</xdr:rowOff>
    </xdr:to>
    <xdr:cxnSp macro="">
      <xdr:nvCxnSpPr>
        <xdr:cNvPr id="129" name="Connettore 2 128"/>
        <xdr:cNvCxnSpPr/>
      </xdr:nvCxnSpPr>
      <xdr:spPr>
        <a:xfrm>
          <a:off x="333375" y="13735050"/>
          <a:ext cx="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113</xdr:row>
      <xdr:rowOff>171450</xdr:rowOff>
    </xdr:from>
    <xdr:to>
      <xdr:col>0</xdr:col>
      <xdr:colOff>333375</xdr:colOff>
      <xdr:row>117</xdr:row>
      <xdr:rowOff>161925</xdr:rowOff>
    </xdr:to>
    <xdr:cxnSp macro="">
      <xdr:nvCxnSpPr>
        <xdr:cNvPr id="130" name="Connettore 2 129"/>
        <xdr:cNvCxnSpPr/>
      </xdr:nvCxnSpPr>
      <xdr:spPr>
        <a:xfrm>
          <a:off x="333375" y="14868525"/>
          <a:ext cx="0" cy="752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117</xdr:row>
      <xdr:rowOff>180975</xdr:rowOff>
    </xdr:from>
    <xdr:to>
      <xdr:col>15</xdr:col>
      <xdr:colOff>285750</xdr:colOff>
      <xdr:row>118</xdr:row>
      <xdr:rowOff>0</xdr:rowOff>
    </xdr:to>
    <xdr:cxnSp macro="">
      <xdr:nvCxnSpPr>
        <xdr:cNvPr id="131" name="Connettore 1 130"/>
        <xdr:cNvCxnSpPr/>
      </xdr:nvCxnSpPr>
      <xdr:spPr>
        <a:xfrm flipV="1">
          <a:off x="0" y="22717125"/>
          <a:ext cx="9124950" cy="9525"/>
        </a:xfrm>
        <a:prstGeom prst="line">
          <a:avLst/>
        </a:prstGeom>
        <a:ln w="85725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21249</xdr:colOff>
      <xdr:row>93</xdr:row>
      <xdr:rowOff>171450</xdr:rowOff>
    </xdr:from>
    <xdr:to>
      <xdr:col>10</xdr:col>
      <xdr:colOff>28575</xdr:colOff>
      <xdr:row>113</xdr:row>
      <xdr:rowOff>38099</xdr:rowOff>
    </xdr:to>
    <xdr:cxnSp macro="">
      <xdr:nvCxnSpPr>
        <xdr:cNvPr id="33" name="Connettore 1 32"/>
        <xdr:cNvCxnSpPr>
          <a:endCxn id="150" idx="2"/>
        </xdr:cNvCxnSpPr>
      </xdr:nvCxnSpPr>
      <xdr:spPr>
        <a:xfrm flipH="1">
          <a:off x="6317274" y="18154650"/>
          <a:ext cx="7326" cy="3838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552450</xdr:colOff>
      <xdr:row>102</xdr:row>
      <xdr:rowOff>73022</xdr:rowOff>
    </xdr:from>
    <xdr:to>
      <xdr:col>10</xdr:col>
      <xdr:colOff>101600</xdr:colOff>
      <xdr:row>103</xdr:row>
      <xdr:rowOff>28574</xdr:rowOff>
    </xdr:to>
    <xdr:sp macro="" textlink="">
      <xdr:nvSpPr>
        <xdr:cNvPr id="43" name="Ovale 42"/>
        <xdr:cNvSpPr/>
      </xdr:nvSpPr>
      <xdr:spPr>
        <a:xfrm flipV="1">
          <a:off x="6238875" y="19799297"/>
          <a:ext cx="158750" cy="155577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568325</xdr:colOff>
      <xdr:row>103</xdr:row>
      <xdr:rowOff>50799</xdr:rowOff>
    </xdr:from>
    <xdr:to>
      <xdr:col>10</xdr:col>
      <xdr:colOff>85725</xdr:colOff>
      <xdr:row>103</xdr:row>
      <xdr:rowOff>165096</xdr:rowOff>
    </xdr:to>
    <xdr:sp macro="" textlink="">
      <xdr:nvSpPr>
        <xdr:cNvPr id="133" name="Ovale 132"/>
        <xdr:cNvSpPr/>
      </xdr:nvSpPr>
      <xdr:spPr>
        <a:xfrm flipV="1">
          <a:off x="6254750" y="19977099"/>
          <a:ext cx="127000" cy="114297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574676</xdr:colOff>
      <xdr:row>103</xdr:row>
      <xdr:rowOff>190499</xdr:rowOff>
    </xdr:from>
    <xdr:to>
      <xdr:col>10</xdr:col>
      <xdr:colOff>85726</xdr:colOff>
      <xdr:row>104</xdr:row>
      <xdr:rowOff>95250</xdr:rowOff>
    </xdr:to>
    <xdr:sp macro="" textlink="">
      <xdr:nvSpPr>
        <xdr:cNvPr id="135" name="Ovale 134"/>
        <xdr:cNvSpPr/>
      </xdr:nvSpPr>
      <xdr:spPr>
        <a:xfrm flipV="1">
          <a:off x="6261101" y="20116799"/>
          <a:ext cx="120650" cy="104776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603249</xdr:colOff>
      <xdr:row>107</xdr:row>
      <xdr:rowOff>19049</xdr:rowOff>
    </xdr:from>
    <xdr:to>
      <xdr:col>10</xdr:col>
      <xdr:colOff>50800</xdr:colOff>
      <xdr:row>107</xdr:row>
      <xdr:rowOff>66673</xdr:rowOff>
    </xdr:to>
    <xdr:sp macro="" textlink="">
      <xdr:nvSpPr>
        <xdr:cNvPr id="136" name="Ovale 135"/>
        <xdr:cNvSpPr/>
      </xdr:nvSpPr>
      <xdr:spPr>
        <a:xfrm flipV="1">
          <a:off x="6289674" y="20783549"/>
          <a:ext cx="57151" cy="47624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574676</xdr:colOff>
      <xdr:row>104</xdr:row>
      <xdr:rowOff>120649</xdr:rowOff>
    </xdr:from>
    <xdr:to>
      <xdr:col>10</xdr:col>
      <xdr:colOff>85725</xdr:colOff>
      <xdr:row>104</xdr:row>
      <xdr:rowOff>234948</xdr:rowOff>
    </xdr:to>
    <xdr:sp macro="" textlink="">
      <xdr:nvSpPr>
        <xdr:cNvPr id="140" name="Ovale 139"/>
        <xdr:cNvSpPr/>
      </xdr:nvSpPr>
      <xdr:spPr>
        <a:xfrm flipV="1">
          <a:off x="6261101" y="20246974"/>
          <a:ext cx="120649" cy="114299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3175</xdr:colOff>
      <xdr:row>107</xdr:row>
      <xdr:rowOff>151126</xdr:rowOff>
    </xdr:from>
    <xdr:to>
      <xdr:col>10</xdr:col>
      <xdr:colOff>48894</xdr:colOff>
      <xdr:row>107</xdr:row>
      <xdr:rowOff>196845</xdr:rowOff>
    </xdr:to>
    <xdr:sp macro="" textlink="">
      <xdr:nvSpPr>
        <xdr:cNvPr id="142" name="Ovale 141"/>
        <xdr:cNvSpPr/>
      </xdr:nvSpPr>
      <xdr:spPr>
        <a:xfrm flipV="1">
          <a:off x="6299200" y="20915626"/>
          <a:ext cx="45719" cy="45719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577850</xdr:colOff>
      <xdr:row>105</xdr:row>
      <xdr:rowOff>9524</xdr:rowOff>
    </xdr:from>
    <xdr:to>
      <xdr:col>10</xdr:col>
      <xdr:colOff>85725</xdr:colOff>
      <xdr:row>105</xdr:row>
      <xdr:rowOff>111123</xdr:rowOff>
    </xdr:to>
    <xdr:sp macro="" textlink="">
      <xdr:nvSpPr>
        <xdr:cNvPr id="144" name="Ovale 143"/>
        <xdr:cNvSpPr/>
      </xdr:nvSpPr>
      <xdr:spPr>
        <a:xfrm flipV="1">
          <a:off x="6264275" y="20383499"/>
          <a:ext cx="117475" cy="101599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574675</xdr:colOff>
      <xdr:row>105</xdr:row>
      <xdr:rowOff>130173</xdr:rowOff>
    </xdr:from>
    <xdr:to>
      <xdr:col>10</xdr:col>
      <xdr:colOff>82550</xdr:colOff>
      <xdr:row>106</xdr:row>
      <xdr:rowOff>50799</xdr:rowOff>
    </xdr:to>
    <xdr:sp macro="" textlink="">
      <xdr:nvSpPr>
        <xdr:cNvPr id="145" name="Ovale 144"/>
        <xdr:cNvSpPr/>
      </xdr:nvSpPr>
      <xdr:spPr>
        <a:xfrm flipV="1">
          <a:off x="6261100" y="20504148"/>
          <a:ext cx="117475" cy="111126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600075</xdr:colOff>
      <xdr:row>106</xdr:row>
      <xdr:rowOff>76199</xdr:rowOff>
    </xdr:from>
    <xdr:to>
      <xdr:col>10</xdr:col>
      <xdr:colOff>63500</xdr:colOff>
      <xdr:row>106</xdr:row>
      <xdr:rowOff>130172</xdr:rowOff>
    </xdr:to>
    <xdr:sp macro="" textlink="">
      <xdr:nvSpPr>
        <xdr:cNvPr id="146" name="Ovale 145"/>
        <xdr:cNvSpPr/>
      </xdr:nvSpPr>
      <xdr:spPr>
        <a:xfrm flipV="1">
          <a:off x="6286500" y="20640674"/>
          <a:ext cx="73025" cy="53973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596900</xdr:colOff>
      <xdr:row>106</xdr:row>
      <xdr:rowOff>146049</xdr:rowOff>
    </xdr:from>
    <xdr:to>
      <xdr:col>10</xdr:col>
      <xdr:colOff>53975</xdr:colOff>
      <xdr:row>107</xdr:row>
      <xdr:rowOff>3173</xdr:rowOff>
    </xdr:to>
    <xdr:sp macro="" textlink="">
      <xdr:nvSpPr>
        <xdr:cNvPr id="147" name="Ovale 146"/>
        <xdr:cNvSpPr/>
      </xdr:nvSpPr>
      <xdr:spPr>
        <a:xfrm flipV="1">
          <a:off x="6283325" y="20710524"/>
          <a:ext cx="66675" cy="57149"/>
        </a:xfrm>
        <a:prstGeom prst="ellipse">
          <a:avLst/>
        </a:prstGeom>
        <a:solidFill>
          <a:schemeClr val="bg2">
            <a:lumMod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600075</xdr:colOff>
      <xdr:row>107</xdr:row>
      <xdr:rowOff>88895</xdr:rowOff>
    </xdr:from>
    <xdr:to>
      <xdr:col>10</xdr:col>
      <xdr:colOff>44450</xdr:colOff>
      <xdr:row>107</xdr:row>
      <xdr:rowOff>134614</xdr:rowOff>
    </xdr:to>
    <xdr:sp macro="" textlink="">
      <xdr:nvSpPr>
        <xdr:cNvPr id="149" name="Ovale 148"/>
        <xdr:cNvSpPr/>
      </xdr:nvSpPr>
      <xdr:spPr>
        <a:xfrm flipV="1">
          <a:off x="6286500" y="20853395"/>
          <a:ext cx="53975" cy="45719"/>
        </a:xfrm>
        <a:prstGeom prst="ellipse">
          <a:avLst/>
        </a:prstGeom>
        <a:solidFill>
          <a:schemeClr val="bg2">
            <a:lumMod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19807</xdr:colOff>
      <xdr:row>112</xdr:row>
      <xdr:rowOff>120649</xdr:rowOff>
    </xdr:from>
    <xdr:to>
      <xdr:col>10</xdr:col>
      <xdr:colOff>228600</xdr:colOff>
      <xdr:row>114</xdr:row>
      <xdr:rowOff>6362</xdr:rowOff>
    </xdr:to>
    <xdr:sp macro="" textlink="">
      <xdr:nvSpPr>
        <xdr:cNvPr id="150" name="Figura a mano libera 149"/>
        <xdr:cNvSpPr/>
      </xdr:nvSpPr>
      <xdr:spPr>
        <a:xfrm>
          <a:off x="6315832" y="21875749"/>
          <a:ext cx="208793" cy="285763"/>
        </a:xfrm>
        <a:custGeom>
          <a:avLst/>
          <a:gdLst>
            <a:gd name="connsiteX0" fmla="*/ 0 w 133350"/>
            <a:gd name="connsiteY0" fmla="*/ 66675 h 95588"/>
            <a:gd name="connsiteX1" fmla="*/ 47625 w 133350"/>
            <a:gd name="connsiteY1" fmla="*/ 95250 h 95588"/>
            <a:gd name="connsiteX2" fmla="*/ 123825 w 133350"/>
            <a:gd name="connsiteY2" fmla="*/ 76200 h 95588"/>
            <a:gd name="connsiteX3" fmla="*/ 133350 w 133350"/>
            <a:gd name="connsiteY3" fmla="*/ 47625 h 95588"/>
            <a:gd name="connsiteX4" fmla="*/ 123825 w 133350"/>
            <a:gd name="connsiteY4" fmla="*/ 9525 h 95588"/>
            <a:gd name="connsiteX5" fmla="*/ 123825 w 133350"/>
            <a:gd name="connsiteY5" fmla="*/ 0 h 95588"/>
            <a:gd name="connsiteX0" fmla="*/ 0 w 142875"/>
            <a:gd name="connsiteY0" fmla="*/ 73025 h 101938"/>
            <a:gd name="connsiteX1" fmla="*/ 47625 w 142875"/>
            <a:gd name="connsiteY1" fmla="*/ 101600 h 101938"/>
            <a:gd name="connsiteX2" fmla="*/ 123825 w 142875"/>
            <a:gd name="connsiteY2" fmla="*/ 82550 h 101938"/>
            <a:gd name="connsiteX3" fmla="*/ 133350 w 142875"/>
            <a:gd name="connsiteY3" fmla="*/ 53975 h 101938"/>
            <a:gd name="connsiteX4" fmla="*/ 123825 w 142875"/>
            <a:gd name="connsiteY4" fmla="*/ 15875 h 101938"/>
            <a:gd name="connsiteX5" fmla="*/ 142875 w 142875"/>
            <a:gd name="connsiteY5" fmla="*/ 0 h 101938"/>
            <a:gd name="connsiteX0" fmla="*/ 0 w 149434"/>
            <a:gd name="connsiteY0" fmla="*/ 73025 h 101938"/>
            <a:gd name="connsiteX1" fmla="*/ 47625 w 149434"/>
            <a:gd name="connsiteY1" fmla="*/ 101600 h 101938"/>
            <a:gd name="connsiteX2" fmla="*/ 123825 w 149434"/>
            <a:gd name="connsiteY2" fmla="*/ 82550 h 101938"/>
            <a:gd name="connsiteX3" fmla="*/ 133350 w 149434"/>
            <a:gd name="connsiteY3" fmla="*/ 53975 h 101938"/>
            <a:gd name="connsiteX4" fmla="*/ 149225 w 149434"/>
            <a:gd name="connsiteY4" fmla="*/ 19050 h 101938"/>
            <a:gd name="connsiteX5" fmla="*/ 142875 w 149434"/>
            <a:gd name="connsiteY5" fmla="*/ 0 h 101938"/>
            <a:gd name="connsiteX0" fmla="*/ 0 w 149577"/>
            <a:gd name="connsiteY0" fmla="*/ 73025 h 101938"/>
            <a:gd name="connsiteX1" fmla="*/ 47625 w 149577"/>
            <a:gd name="connsiteY1" fmla="*/ 101600 h 101938"/>
            <a:gd name="connsiteX2" fmla="*/ 123825 w 149577"/>
            <a:gd name="connsiteY2" fmla="*/ 82550 h 101938"/>
            <a:gd name="connsiteX3" fmla="*/ 146050 w 149577"/>
            <a:gd name="connsiteY3" fmla="*/ 63500 h 101938"/>
            <a:gd name="connsiteX4" fmla="*/ 149225 w 149577"/>
            <a:gd name="connsiteY4" fmla="*/ 19050 h 101938"/>
            <a:gd name="connsiteX5" fmla="*/ 142875 w 149577"/>
            <a:gd name="connsiteY5" fmla="*/ 0 h 101938"/>
            <a:gd name="connsiteX0" fmla="*/ 0 w 149863"/>
            <a:gd name="connsiteY0" fmla="*/ 73025 h 102978"/>
            <a:gd name="connsiteX1" fmla="*/ 47625 w 149863"/>
            <a:gd name="connsiteY1" fmla="*/ 101600 h 102978"/>
            <a:gd name="connsiteX2" fmla="*/ 117475 w 149863"/>
            <a:gd name="connsiteY2" fmla="*/ 95250 h 102978"/>
            <a:gd name="connsiteX3" fmla="*/ 146050 w 149863"/>
            <a:gd name="connsiteY3" fmla="*/ 63500 h 102978"/>
            <a:gd name="connsiteX4" fmla="*/ 149225 w 149863"/>
            <a:gd name="connsiteY4" fmla="*/ 19050 h 102978"/>
            <a:gd name="connsiteX5" fmla="*/ 142875 w 149863"/>
            <a:gd name="connsiteY5" fmla="*/ 0 h 102978"/>
            <a:gd name="connsiteX0" fmla="*/ 0 w 168913"/>
            <a:gd name="connsiteY0" fmla="*/ 0 h 118545"/>
            <a:gd name="connsiteX1" fmla="*/ 66675 w 168913"/>
            <a:gd name="connsiteY1" fmla="*/ 111125 h 118545"/>
            <a:gd name="connsiteX2" fmla="*/ 136525 w 168913"/>
            <a:gd name="connsiteY2" fmla="*/ 104775 h 118545"/>
            <a:gd name="connsiteX3" fmla="*/ 165100 w 168913"/>
            <a:gd name="connsiteY3" fmla="*/ 73025 h 118545"/>
            <a:gd name="connsiteX4" fmla="*/ 168275 w 168913"/>
            <a:gd name="connsiteY4" fmla="*/ 28575 h 118545"/>
            <a:gd name="connsiteX5" fmla="*/ 161925 w 168913"/>
            <a:gd name="connsiteY5" fmla="*/ 9525 h 118545"/>
            <a:gd name="connsiteX0" fmla="*/ 0 w 168913"/>
            <a:gd name="connsiteY0" fmla="*/ 0 h 119597"/>
            <a:gd name="connsiteX1" fmla="*/ 25399 w 168913"/>
            <a:gd name="connsiteY1" fmla="*/ 111126 h 119597"/>
            <a:gd name="connsiteX2" fmla="*/ 66675 w 168913"/>
            <a:gd name="connsiteY2" fmla="*/ 111125 h 119597"/>
            <a:gd name="connsiteX3" fmla="*/ 136525 w 168913"/>
            <a:gd name="connsiteY3" fmla="*/ 104775 h 119597"/>
            <a:gd name="connsiteX4" fmla="*/ 165100 w 168913"/>
            <a:gd name="connsiteY4" fmla="*/ 73025 h 119597"/>
            <a:gd name="connsiteX5" fmla="*/ 168275 w 168913"/>
            <a:gd name="connsiteY5" fmla="*/ 28575 h 119597"/>
            <a:gd name="connsiteX6" fmla="*/ 161925 w 168913"/>
            <a:gd name="connsiteY6" fmla="*/ 9525 h 119597"/>
            <a:gd name="connsiteX0" fmla="*/ 0 w 153038"/>
            <a:gd name="connsiteY0" fmla="*/ 0 h 129122"/>
            <a:gd name="connsiteX1" fmla="*/ 9524 w 153038"/>
            <a:gd name="connsiteY1" fmla="*/ 120651 h 129122"/>
            <a:gd name="connsiteX2" fmla="*/ 50800 w 153038"/>
            <a:gd name="connsiteY2" fmla="*/ 120650 h 129122"/>
            <a:gd name="connsiteX3" fmla="*/ 120650 w 153038"/>
            <a:gd name="connsiteY3" fmla="*/ 114300 h 129122"/>
            <a:gd name="connsiteX4" fmla="*/ 149225 w 153038"/>
            <a:gd name="connsiteY4" fmla="*/ 82550 h 129122"/>
            <a:gd name="connsiteX5" fmla="*/ 152400 w 153038"/>
            <a:gd name="connsiteY5" fmla="*/ 38100 h 129122"/>
            <a:gd name="connsiteX6" fmla="*/ 146050 w 153038"/>
            <a:gd name="connsiteY6" fmla="*/ 19050 h 129122"/>
            <a:gd name="connsiteX0" fmla="*/ 0 w 153038"/>
            <a:gd name="connsiteY0" fmla="*/ 0 h 132767"/>
            <a:gd name="connsiteX1" fmla="*/ 9524 w 153038"/>
            <a:gd name="connsiteY1" fmla="*/ 120651 h 132767"/>
            <a:gd name="connsiteX2" fmla="*/ 82550 w 153038"/>
            <a:gd name="connsiteY2" fmla="*/ 130175 h 132767"/>
            <a:gd name="connsiteX3" fmla="*/ 120650 w 153038"/>
            <a:gd name="connsiteY3" fmla="*/ 114300 h 132767"/>
            <a:gd name="connsiteX4" fmla="*/ 149225 w 153038"/>
            <a:gd name="connsiteY4" fmla="*/ 82550 h 132767"/>
            <a:gd name="connsiteX5" fmla="*/ 152400 w 153038"/>
            <a:gd name="connsiteY5" fmla="*/ 38100 h 132767"/>
            <a:gd name="connsiteX6" fmla="*/ 146050 w 153038"/>
            <a:gd name="connsiteY6" fmla="*/ 19050 h 132767"/>
            <a:gd name="connsiteX0" fmla="*/ 0 w 152650"/>
            <a:gd name="connsiteY0" fmla="*/ 0 h 132160"/>
            <a:gd name="connsiteX1" fmla="*/ 9524 w 152650"/>
            <a:gd name="connsiteY1" fmla="*/ 120651 h 132160"/>
            <a:gd name="connsiteX2" fmla="*/ 82550 w 152650"/>
            <a:gd name="connsiteY2" fmla="*/ 130175 h 132160"/>
            <a:gd name="connsiteX3" fmla="*/ 130175 w 152650"/>
            <a:gd name="connsiteY3" fmla="*/ 123825 h 132160"/>
            <a:gd name="connsiteX4" fmla="*/ 149225 w 152650"/>
            <a:gd name="connsiteY4" fmla="*/ 82550 h 132160"/>
            <a:gd name="connsiteX5" fmla="*/ 152400 w 152650"/>
            <a:gd name="connsiteY5" fmla="*/ 38100 h 132160"/>
            <a:gd name="connsiteX6" fmla="*/ 146050 w 152650"/>
            <a:gd name="connsiteY6" fmla="*/ 19050 h 132160"/>
            <a:gd name="connsiteX0" fmla="*/ 0 w 152650"/>
            <a:gd name="connsiteY0" fmla="*/ 0 h 142889"/>
            <a:gd name="connsiteX1" fmla="*/ 9524 w 152650"/>
            <a:gd name="connsiteY1" fmla="*/ 120651 h 142889"/>
            <a:gd name="connsiteX2" fmla="*/ 82550 w 152650"/>
            <a:gd name="connsiteY2" fmla="*/ 142875 h 142889"/>
            <a:gd name="connsiteX3" fmla="*/ 130175 w 152650"/>
            <a:gd name="connsiteY3" fmla="*/ 123825 h 142889"/>
            <a:gd name="connsiteX4" fmla="*/ 149225 w 152650"/>
            <a:gd name="connsiteY4" fmla="*/ 82550 h 142889"/>
            <a:gd name="connsiteX5" fmla="*/ 152400 w 152650"/>
            <a:gd name="connsiteY5" fmla="*/ 38100 h 142889"/>
            <a:gd name="connsiteX6" fmla="*/ 146050 w 152650"/>
            <a:gd name="connsiteY6" fmla="*/ 19050 h 142889"/>
            <a:gd name="connsiteX0" fmla="*/ 0 w 155825"/>
            <a:gd name="connsiteY0" fmla="*/ 0 h 206389"/>
            <a:gd name="connsiteX1" fmla="*/ 12699 w 155825"/>
            <a:gd name="connsiteY1" fmla="*/ 184151 h 206389"/>
            <a:gd name="connsiteX2" fmla="*/ 85725 w 155825"/>
            <a:gd name="connsiteY2" fmla="*/ 206375 h 206389"/>
            <a:gd name="connsiteX3" fmla="*/ 133350 w 155825"/>
            <a:gd name="connsiteY3" fmla="*/ 187325 h 206389"/>
            <a:gd name="connsiteX4" fmla="*/ 152400 w 155825"/>
            <a:gd name="connsiteY4" fmla="*/ 146050 h 206389"/>
            <a:gd name="connsiteX5" fmla="*/ 155575 w 155825"/>
            <a:gd name="connsiteY5" fmla="*/ 101600 h 206389"/>
            <a:gd name="connsiteX6" fmla="*/ 149225 w 155825"/>
            <a:gd name="connsiteY6" fmla="*/ 82550 h 206389"/>
            <a:gd name="connsiteX0" fmla="*/ 746 w 156571"/>
            <a:gd name="connsiteY0" fmla="*/ 0 h 206389"/>
            <a:gd name="connsiteX1" fmla="*/ 745 w 156571"/>
            <a:gd name="connsiteY1" fmla="*/ 120651 h 206389"/>
            <a:gd name="connsiteX2" fmla="*/ 13445 w 156571"/>
            <a:gd name="connsiteY2" fmla="*/ 184151 h 206389"/>
            <a:gd name="connsiteX3" fmla="*/ 86471 w 156571"/>
            <a:gd name="connsiteY3" fmla="*/ 206375 h 206389"/>
            <a:gd name="connsiteX4" fmla="*/ 134096 w 156571"/>
            <a:gd name="connsiteY4" fmla="*/ 187325 h 206389"/>
            <a:gd name="connsiteX5" fmla="*/ 153146 w 156571"/>
            <a:gd name="connsiteY5" fmla="*/ 146050 h 206389"/>
            <a:gd name="connsiteX6" fmla="*/ 156321 w 156571"/>
            <a:gd name="connsiteY6" fmla="*/ 101600 h 206389"/>
            <a:gd name="connsiteX7" fmla="*/ 149971 w 156571"/>
            <a:gd name="connsiteY7" fmla="*/ 82550 h 206389"/>
            <a:gd name="connsiteX0" fmla="*/ 746 w 157972"/>
            <a:gd name="connsiteY0" fmla="*/ 0 h 206389"/>
            <a:gd name="connsiteX1" fmla="*/ 745 w 157972"/>
            <a:gd name="connsiteY1" fmla="*/ 120651 h 206389"/>
            <a:gd name="connsiteX2" fmla="*/ 13445 w 157972"/>
            <a:gd name="connsiteY2" fmla="*/ 184151 h 206389"/>
            <a:gd name="connsiteX3" fmla="*/ 86471 w 157972"/>
            <a:gd name="connsiteY3" fmla="*/ 206375 h 206389"/>
            <a:gd name="connsiteX4" fmla="*/ 134096 w 157972"/>
            <a:gd name="connsiteY4" fmla="*/ 187325 h 206389"/>
            <a:gd name="connsiteX5" fmla="*/ 153146 w 157972"/>
            <a:gd name="connsiteY5" fmla="*/ 146050 h 206389"/>
            <a:gd name="connsiteX6" fmla="*/ 156321 w 157972"/>
            <a:gd name="connsiteY6" fmla="*/ 101600 h 206389"/>
            <a:gd name="connsiteX7" fmla="*/ 130921 w 157972"/>
            <a:gd name="connsiteY7" fmla="*/ 114300 h 206389"/>
            <a:gd name="connsiteX0" fmla="*/ 746 w 155729"/>
            <a:gd name="connsiteY0" fmla="*/ 0 h 206389"/>
            <a:gd name="connsiteX1" fmla="*/ 745 w 155729"/>
            <a:gd name="connsiteY1" fmla="*/ 120651 h 206389"/>
            <a:gd name="connsiteX2" fmla="*/ 13445 w 155729"/>
            <a:gd name="connsiteY2" fmla="*/ 184151 h 206389"/>
            <a:gd name="connsiteX3" fmla="*/ 86471 w 155729"/>
            <a:gd name="connsiteY3" fmla="*/ 206375 h 206389"/>
            <a:gd name="connsiteX4" fmla="*/ 134096 w 155729"/>
            <a:gd name="connsiteY4" fmla="*/ 187325 h 206389"/>
            <a:gd name="connsiteX5" fmla="*/ 153146 w 155729"/>
            <a:gd name="connsiteY5" fmla="*/ 146050 h 206389"/>
            <a:gd name="connsiteX6" fmla="*/ 153146 w 155729"/>
            <a:gd name="connsiteY6" fmla="*/ 73025 h 206389"/>
            <a:gd name="connsiteX7" fmla="*/ 130921 w 155729"/>
            <a:gd name="connsiteY7" fmla="*/ 114300 h 206389"/>
            <a:gd name="connsiteX0" fmla="*/ 1235 w 156218"/>
            <a:gd name="connsiteY0" fmla="*/ 0 h 206389"/>
            <a:gd name="connsiteX1" fmla="*/ 489 w 156218"/>
            <a:gd name="connsiteY1" fmla="*/ 54461 h 206389"/>
            <a:gd name="connsiteX2" fmla="*/ 1234 w 156218"/>
            <a:gd name="connsiteY2" fmla="*/ 120651 h 206389"/>
            <a:gd name="connsiteX3" fmla="*/ 13934 w 156218"/>
            <a:gd name="connsiteY3" fmla="*/ 184151 h 206389"/>
            <a:gd name="connsiteX4" fmla="*/ 86960 w 156218"/>
            <a:gd name="connsiteY4" fmla="*/ 206375 h 206389"/>
            <a:gd name="connsiteX5" fmla="*/ 134585 w 156218"/>
            <a:gd name="connsiteY5" fmla="*/ 187325 h 206389"/>
            <a:gd name="connsiteX6" fmla="*/ 153635 w 156218"/>
            <a:gd name="connsiteY6" fmla="*/ 146050 h 206389"/>
            <a:gd name="connsiteX7" fmla="*/ 153635 w 156218"/>
            <a:gd name="connsiteY7" fmla="*/ 73025 h 206389"/>
            <a:gd name="connsiteX8" fmla="*/ 131410 w 156218"/>
            <a:gd name="connsiteY8" fmla="*/ 114300 h 206389"/>
            <a:gd name="connsiteX0" fmla="*/ 1 w 164363"/>
            <a:gd name="connsiteY0" fmla="*/ 0 h 209255"/>
            <a:gd name="connsiteX1" fmla="*/ 8634 w 164363"/>
            <a:gd name="connsiteY1" fmla="*/ 57327 h 209255"/>
            <a:gd name="connsiteX2" fmla="*/ 9379 w 164363"/>
            <a:gd name="connsiteY2" fmla="*/ 123517 h 209255"/>
            <a:gd name="connsiteX3" fmla="*/ 22079 w 164363"/>
            <a:gd name="connsiteY3" fmla="*/ 187017 h 209255"/>
            <a:gd name="connsiteX4" fmla="*/ 95105 w 164363"/>
            <a:gd name="connsiteY4" fmla="*/ 209241 h 209255"/>
            <a:gd name="connsiteX5" fmla="*/ 142730 w 164363"/>
            <a:gd name="connsiteY5" fmla="*/ 190191 h 209255"/>
            <a:gd name="connsiteX6" fmla="*/ 161780 w 164363"/>
            <a:gd name="connsiteY6" fmla="*/ 148916 h 209255"/>
            <a:gd name="connsiteX7" fmla="*/ 161780 w 164363"/>
            <a:gd name="connsiteY7" fmla="*/ 75891 h 209255"/>
            <a:gd name="connsiteX8" fmla="*/ 139555 w 164363"/>
            <a:gd name="connsiteY8" fmla="*/ 117166 h 209255"/>
            <a:gd name="connsiteX0" fmla="*/ 0 w 164362"/>
            <a:gd name="connsiteY0" fmla="*/ 0 h 209255"/>
            <a:gd name="connsiteX1" fmla="*/ 4403 w 164362"/>
            <a:gd name="connsiteY1" fmla="*/ 28663 h 209255"/>
            <a:gd name="connsiteX2" fmla="*/ 8633 w 164362"/>
            <a:gd name="connsiteY2" fmla="*/ 57327 h 209255"/>
            <a:gd name="connsiteX3" fmla="*/ 9378 w 164362"/>
            <a:gd name="connsiteY3" fmla="*/ 123517 h 209255"/>
            <a:gd name="connsiteX4" fmla="*/ 22078 w 164362"/>
            <a:gd name="connsiteY4" fmla="*/ 187017 h 209255"/>
            <a:gd name="connsiteX5" fmla="*/ 95104 w 164362"/>
            <a:gd name="connsiteY5" fmla="*/ 209241 h 209255"/>
            <a:gd name="connsiteX6" fmla="*/ 142729 w 164362"/>
            <a:gd name="connsiteY6" fmla="*/ 190191 h 209255"/>
            <a:gd name="connsiteX7" fmla="*/ 161779 w 164362"/>
            <a:gd name="connsiteY7" fmla="*/ 148916 h 209255"/>
            <a:gd name="connsiteX8" fmla="*/ 161779 w 164362"/>
            <a:gd name="connsiteY8" fmla="*/ 75891 h 209255"/>
            <a:gd name="connsiteX9" fmla="*/ 139554 w 164362"/>
            <a:gd name="connsiteY9" fmla="*/ 117166 h 209255"/>
            <a:gd name="connsiteX0" fmla="*/ 0 w 164362"/>
            <a:gd name="connsiteY0" fmla="*/ 0 h 257983"/>
            <a:gd name="connsiteX1" fmla="*/ 4403 w 164362"/>
            <a:gd name="connsiteY1" fmla="*/ 77391 h 257983"/>
            <a:gd name="connsiteX2" fmla="*/ 8633 w 164362"/>
            <a:gd name="connsiteY2" fmla="*/ 106055 h 257983"/>
            <a:gd name="connsiteX3" fmla="*/ 9378 w 164362"/>
            <a:gd name="connsiteY3" fmla="*/ 172245 h 257983"/>
            <a:gd name="connsiteX4" fmla="*/ 22078 w 164362"/>
            <a:gd name="connsiteY4" fmla="*/ 235745 h 257983"/>
            <a:gd name="connsiteX5" fmla="*/ 95104 w 164362"/>
            <a:gd name="connsiteY5" fmla="*/ 257969 h 257983"/>
            <a:gd name="connsiteX6" fmla="*/ 142729 w 164362"/>
            <a:gd name="connsiteY6" fmla="*/ 238919 h 257983"/>
            <a:gd name="connsiteX7" fmla="*/ 161779 w 164362"/>
            <a:gd name="connsiteY7" fmla="*/ 197644 h 257983"/>
            <a:gd name="connsiteX8" fmla="*/ 161779 w 164362"/>
            <a:gd name="connsiteY8" fmla="*/ 124619 h 257983"/>
            <a:gd name="connsiteX9" fmla="*/ 139554 w 164362"/>
            <a:gd name="connsiteY9" fmla="*/ 165894 h 257983"/>
            <a:gd name="connsiteX0" fmla="*/ 0 w 164362"/>
            <a:gd name="connsiteY0" fmla="*/ 0 h 257983"/>
            <a:gd name="connsiteX1" fmla="*/ 4403 w 164362"/>
            <a:gd name="connsiteY1" fmla="*/ 57327 h 257983"/>
            <a:gd name="connsiteX2" fmla="*/ 8633 w 164362"/>
            <a:gd name="connsiteY2" fmla="*/ 106055 h 257983"/>
            <a:gd name="connsiteX3" fmla="*/ 9378 w 164362"/>
            <a:gd name="connsiteY3" fmla="*/ 172245 h 257983"/>
            <a:gd name="connsiteX4" fmla="*/ 22078 w 164362"/>
            <a:gd name="connsiteY4" fmla="*/ 235745 h 257983"/>
            <a:gd name="connsiteX5" fmla="*/ 95104 w 164362"/>
            <a:gd name="connsiteY5" fmla="*/ 257969 h 257983"/>
            <a:gd name="connsiteX6" fmla="*/ 142729 w 164362"/>
            <a:gd name="connsiteY6" fmla="*/ 238919 h 257983"/>
            <a:gd name="connsiteX7" fmla="*/ 161779 w 164362"/>
            <a:gd name="connsiteY7" fmla="*/ 197644 h 257983"/>
            <a:gd name="connsiteX8" fmla="*/ 161779 w 164362"/>
            <a:gd name="connsiteY8" fmla="*/ 124619 h 257983"/>
            <a:gd name="connsiteX9" fmla="*/ 139554 w 164362"/>
            <a:gd name="connsiteY9" fmla="*/ 165894 h 257983"/>
            <a:gd name="connsiteX0" fmla="*/ 0 w 164362"/>
            <a:gd name="connsiteY0" fmla="*/ 0 h 257983"/>
            <a:gd name="connsiteX1" fmla="*/ 4403 w 164362"/>
            <a:gd name="connsiteY1" fmla="*/ 57327 h 257983"/>
            <a:gd name="connsiteX2" fmla="*/ 1135 w 164362"/>
            <a:gd name="connsiteY2" fmla="*/ 106055 h 257983"/>
            <a:gd name="connsiteX3" fmla="*/ 9378 w 164362"/>
            <a:gd name="connsiteY3" fmla="*/ 172245 h 257983"/>
            <a:gd name="connsiteX4" fmla="*/ 22078 w 164362"/>
            <a:gd name="connsiteY4" fmla="*/ 235745 h 257983"/>
            <a:gd name="connsiteX5" fmla="*/ 95104 w 164362"/>
            <a:gd name="connsiteY5" fmla="*/ 257969 h 257983"/>
            <a:gd name="connsiteX6" fmla="*/ 142729 w 164362"/>
            <a:gd name="connsiteY6" fmla="*/ 238919 h 257983"/>
            <a:gd name="connsiteX7" fmla="*/ 161779 w 164362"/>
            <a:gd name="connsiteY7" fmla="*/ 197644 h 257983"/>
            <a:gd name="connsiteX8" fmla="*/ 161779 w 164362"/>
            <a:gd name="connsiteY8" fmla="*/ 124619 h 257983"/>
            <a:gd name="connsiteX9" fmla="*/ 139554 w 164362"/>
            <a:gd name="connsiteY9" fmla="*/ 165894 h 257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164362" h="257983">
              <a:moveTo>
                <a:pt x="0" y="0"/>
              </a:moveTo>
              <a:cubicBezTo>
                <a:pt x="734" y="4777"/>
                <a:pt x="2964" y="47773"/>
                <a:pt x="4403" y="57327"/>
              </a:cubicBezTo>
              <a:cubicBezTo>
                <a:pt x="5842" y="66882"/>
                <a:pt x="306" y="86902"/>
                <a:pt x="1135" y="106055"/>
              </a:cubicBezTo>
              <a:cubicBezTo>
                <a:pt x="1964" y="125208"/>
                <a:pt x="5888" y="150630"/>
                <a:pt x="9378" y="172245"/>
              </a:cubicBezTo>
              <a:cubicBezTo>
                <a:pt x="12868" y="193860"/>
                <a:pt x="8849" y="216695"/>
                <a:pt x="22078" y="235745"/>
              </a:cubicBezTo>
              <a:cubicBezTo>
                <a:pt x="35307" y="254795"/>
                <a:pt x="74996" y="257440"/>
                <a:pt x="95104" y="257969"/>
              </a:cubicBezTo>
              <a:cubicBezTo>
                <a:pt x="115212" y="258498"/>
                <a:pt x="125527" y="244653"/>
                <a:pt x="142729" y="238919"/>
              </a:cubicBezTo>
              <a:cubicBezTo>
                <a:pt x="145904" y="229394"/>
                <a:pt x="158604" y="216694"/>
                <a:pt x="161779" y="197644"/>
              </a:cubicBezTo>
              <a:cubicBezTo>
                <a:pt x="164954" y="178594"/>
                <a:pt x="165483" y="129911"/>
                <a:pt x="161779" y="124619"/>
              </a:cubicBezTo>
              <a:cubicBezTo>
                <a:pt x="158075" y="119327"/>
                <a:pt x="139554" y="169069"/>
                <a:pt x="139554" y="165894"/>
              </a:cubicBezTo>
            </a:path>
          </a:pathLst>
        </a:cu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549275</xdr:colOff>
      <xdr:row>101</xdr:row>
      <xdr:rowOff>107946</xdr:rowOff>
    </xdr:from>
    <xdr:to>
      <xdr:col>10</xdr:col>
      <xdr:colOff>104775</xdr:colOff>
      <xdr:row>102</xdr:row>
      <xdr:rowOff>53970</xdr:rowOff>
    </xdr:to>
    <xdr:sp macro="" textlink="">
      <xdr:nvSpPr>
        <xdr:cNvPr id="151" name="Ovale 150"/>
        <xdr:cNvSpPr/>
      </xdr:nvSpPr>
      <xdr:spPr>
        <a:xfrm flipV="1">
          <a:off x="6235700" y="19634196"/>
          <a:ext cx="165100" cy="146049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368300</xdr:colOff>
      <xdr:row>101</xdr:row>
      <xdr:rowOff>113031</xdr:rowOff>
    </xdr:from>
    <xdr:to>
      <xdr:col>9</xdr:col>
      <xdr:colOff>473075</xdr:colOff>
      <xdr:row>103</xdr:row>
      <xdr:rowOff>34925</xdr:rowOff>
    </xdr:to>
    <xdr:sp macro="" textlink="">
      <xdr:nvSpPr>
        <xdr:cNvPr id="152" name="Parentesi graffa aperta 151"/>
        <xdr:cNvSpPr/>
      </xdr:nvSpPr>
      <xdr:spPr>
        <a:xfrm>
          <a:off x="6054725" y="19639281"/>
          <a:ext cx="104775" cy="321944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171450</xdr:colOff>
      <xdr:row>103</xdr:row>
      <xdr:rowOff>95249</xdr:rowOff>
    </xdr:from>
    <xdr:to>
      <xdr:col>9</xdr:col>
      <xdr:colOff>304801</xdr:colOff>
      <xdr:row>106</xdr:row>
      <xdr:rowOff>76200</xdr:rowOff>
    </xdr:to>
    <xdr:sp macro="" textlink="">
      <xdr:nvSpPr>
        <xdr:cNvPr id="153" name="Parentesi graffa aperta 152"/>
        <xdr:cNvSpPr/>
      </xdr:nvSpPr>
      <xdr:spPr>
        <a:xfrm>
          <a:off x="5857875" y="20002499"/>
          <a:ext cx="133351" cy="619126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358775</xdr:colOff>
      <xdr:row>106</xdr:row>
      <xdr:rowOff>76200</xdr:rowOff>
    </xdr:from>
    <xdr:to>
      <xdr:col>9</xdr:col>
      <xdr:colOff>479425</xdr:colOff>
      <xdr:row>107</xdr:row>
      <xdr:rowOff>177800</xdr:rowOff>
    </xdr:to>
    <xdr:sp macro="" textlink="">
      <xdr:nvSpPr>
        <xdr:cNvPr id="154" name="Parentesi graffa aperta 153"/>
        <xdr:cNvSpPr/>
      </xdr:nvSpPr>
      <xdr:spPr>
        <a:xfrm>
          <a:off x="6045200" y="20640675"/>
          <a:ext cx="120650" cy="301625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571500</xdr:colOff>
      <xdr:row>101</xdr:row>
      <xdr:rowOff>102464</xdr:rowOff>
    </xdr:from>
    <xdr:to>
      <xdr:col>11</xdr:col>
      <xdr:colOff>13231</xdr:colOff>
      <xdr:row>101</xdr:row>
      <xdr:rowOff>104775</xdr:rowOff>
    </xdr:to>
    <xdr:cxnSp macro="">
      <xdr:nvCxnSpPr>
        <xdr:cNvPr id="36" name="Connettore 1 35"/>
        <xdr:cNvCxnSpPr/>
      </xdr:nvCxnSpPr>
      <xdr:spPr>
        <a:xfrm flipV="1">
          <a:off x="4429125" y="19609664"/>
          <a:ext cx="1880131" cy="231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107</xdr:row>
      <xdr:rowOff>187325</xdr:rowOff>
    </xdr:from>
    <xdr:to>
      <xdr:col>11</xdr:col>
      <xdr:colOff>22756</xdr:colOff>
      <xdr:row>107</xdr:row>
      <xdr:rowOff>189636</xdr:rowOff>
    </xdr:to>
    <xdr:cxnSp macro="">
      <xdr:nvCxnSpPr>
        <xdr:cNvPr id="103" name="Connettore 1 102"/>
        <xdr:cNvCxnSpPr/>
      </xdr:nvCxnSpPr>
      <xdr:spPr>
        <a:xfrm flipV="1">
          <a:off x="4438650" y="20951825"/>
          <a:ext cx="2489731" cy="231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101</xdr:row>
      <xdr:rowOff>104775</xdr:rowOff>
    </xdr:from>
    <xdr:to>
      <xdr:col>7</xdr:col>
      <xdr:colOff>6350</xdr:colOff>
      <xdr:row>107</xdr:row>
      <xdr:rowOff>177800</xdr:rowOff>
    </xdr:to>
    <xdr:cxnSp macro="">
      <xdr:nvCxnSpPr>
        <xdr:cNvPr id="57" name="Connettore 2 56"/>
        <xdr:cNvCxnSpPr/>
      </xdr:nvCxnSpPr>
      <xdr:spPr>
        <a:xfrm>
          <a:off x="4457700" y="19631025"/>
          <a:ext cx="15875" cy="1311275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113</xdr:row>
      <xdr:rowOff>180975</xdr:rowOff>
    </xdr:from>
    <xdr:to>
      <xdr:col>9</xdr:col>
      <xdr:colOff>594256</xdr:colOff>
      <xdr:row>113</xdr:row>
      <xdr:rowOff>183286</xdr:rowOff>
    </xdr:to>
    <xdr:cxnSp macro="">
      <xdr:nvCxnSpPr>
        <xdr:cNvPr id="107" name="Connettore 1 106"/>
        <xdr:cNvCxnSpPr/>
      </xdr:nvCxnSpPr>
      <xdr:spPr>
        <a:xfrm flipV="1">
          <a:off x="4400550" y="22117050"/>
          <a:ext cx="1880131" cy="231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</xdr:colOff>
      <xdr:row>107</xdr:row>
      <xdr:rowOff>184150</xdr:rowOff>
    </xdr:from>
    <xdr:to>
      <xdr:col>7</xdr:col>
      <xdr:colOff>9525</xdr:colOff>
      <xdr:row>113</xdr:row>
      <xdr:rowOff>180975</xdr:rowOff>
    </xdr:to>
    <xdr:cxnSp macro="">
      <xdr:nvCxnSpPr>
        <xdr:cNvPr id="108" name="Connettore 2 107"/>
        <xdr:cNvCxnSpPr/>
      </xdr:nvCxnSpPr>
      <xdr:spPr>
        <a:xfrm>
          <a:off x="4470400" y="20948650"/>
          <a:ext cx="6350" cy="1187450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420051</xdr:colOff>
      <xdr:row>29</xdr:row>
      <xdr:rowOff>19050</xdr:rowOff>
    </xdr:from>
    <xdr:to>
      <xdr:col>5</xdr:col>
      <xdr:colOff>561974</xdr:colOff>
      <xdr:row>30</xdr:row>
      <xdr:rowOff>37147</xdr:rowOff>
    </xdr:to>
    <xdr:sp macro="" textlink="">
      <xdr:nvSpPr>
        <xdr:cNvPr id="102" name="Freccia a destra 101"/>
        <xdr:cNvSpPr/>
      </xdr:nvSpPr>
      <xdr:spPr>
        <a:xfrm rot="5400000">
          <a:off x="3472814" y="5700712"/>
          <a:ext cx="208597" cy="14192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133351</xdr:colOff>
      <xdr:row>101</xdr:row>
      <xdr:rowOff>104775</xdr:rowOff>
    </xdr:from>
    <xdr:to>
      <xdr:col>8</xdr:col>
      <xdr:colOff>241300</xdr:colOff>
      <xdr:row>107</xdr:row>
      <xdr:rowOff>184150</xdr:rowOff>
    </xdr:to>
    <xdr:sp macro="" textlink="">
      <xdr:nvSpPr>
        <xdr:cNvPr id="101" name="Parentesi graffa aperta 100"/>
        <xdr:cNvSpPr/>
      </xdr:nvSpPr>
      <xdr:spPr>
        <a:xfrm>
          <a:off x="5210176" y="19631025"/>
          <a:ext cx="107949" cy="1317625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609599</xdr:colOff>
      <xdr:row>112</xdr:row>
      <xdr:rowOff>120650</xdr:rowOff>
    </xdr:from>
    <xdr:to>
      <xdr:col>10</xdr:col>
      <xdr:colOff>45718</xdr:colOff>
      <xdr:row>113</xdr:row>
      <xdr:rowOff>0</xdr:rowOff>
    </xdr:to>
    <xdr:sp macro="" textlink="">
      <xdr:nvSpPr>
        <xdr:cNvPr id="29" name="Figura a mano libera 28"/>
        <xdr:cNvSpPr/>
      </xdr:nvSpPr>
      <xdr:spPr>
        <a:xfrm>
          <a:off x="6296024" y="21875750"/>
          <a:ext cx="45719" cy="79375"/>
        </a:xfrm>
        <a:custGeom>
          <a:avLst/>
          <a:gdLst>
            <a:gd name="connsiteX0" fmla="*/ 31750 w 31750"/>
            <a:gd name="connsiteY0" fmla="*/ 0 h 174625"/>
            <a:gd name="connsiteX1" fmla="*/ 6350 w 31750"/>
            <a:gd name="connsiteY1" fmla="*/ 12700 h 174625"/>
            <a:gd name="connsiteX2" fmla="*/ 0 w 31750"/>
            <a:gd name="connsiteY2" fmla="*/ 22225 h 174625"/>
            <a:gd name="connsiteX3" fmla="*/ 3175 w 31750"/>
            <a:gd name="connsiteY3" fmla="*/ 31750 h 174625"/>
            <a:gd name="connsiteX4" fmla="*/ 25400 w 31750"/>
            <a:gd name="connsiteY4" fmla="*/ 38100 h 174625"/>
            <a:gd name="connsiteX5" fmla="*/ 19050 w 31750"/>
            <a:gd name="connsiteY5" fmla="*/ 60325 h 174625"/>
            <a:gd name="connsiteX6" fmla="*/ 9525 w 31750"/>
            <a:gd name="connsiteY6" fmla="*/ 66675 h 174625"/>
            <a:gd name="connsiteX7" fmla="*/ 19050 w 31750"/>
            <a:gd name="connsiteY7" fmla="*/ 85725 h 174625"/>
            <a:gd name="connsiteX8" fmla="*/ 22225 w 31750"/>
            <a:gd name="connsiteY8" fmla="*/ 95250 h 174625"/>
            <a:gd name="connsiteX9" fmla="*/ 12700 w 31750"/>
            <a:gd name="connsiteY9" fmla="*/ 104775 h 174625"/>
            <a:gd name="connsiteX10" fmla="*/ 6350 w 31750"/>
            <a:gd name="connsiteY10" fmla="*/ 120650 h 174625"/>
            <a:gd name="connsiteX11" fmla="*/ 0 w 31750"/>
            <a:gd name="connsiteY11" fmla="*/ 130175 h 174625"/>
            <a:gd name="connsiteX12" fmla="*/ 22225 w 31750"/>
            <a:gd name="connsiteY12" fmla="*/ 133350 h 174625"/>
            <a:gd name="connsiteX13" fmla="*/ 25400 w 31750"/>
            <a:gd name="connsiteY13" fmla="*/ 142875 h 174625"/>
            <a:gd name="connsiteX14" fmla="*/ 15875 w 31750"/>
            <a:gd name="connsiteY14" fmla="*/ 161925 h 174625"/>
            <a:gd name="connsiteX15" fmla="*/ 12700 w 31750"/>
            <a:gd name="connsiteY15" fmla="*/ 171450 h 174625"/>
            <a:gd name="connsiteX16" fmla="*/ 19050 w 31750"/>
            <a:gd name="connsiteY16" fmla="*/ 174625 h 174625"/>
            <a:gd name="connsiteX0" fmla="*/ 31750 w 31750"/>
            <a:gd name="connsiteY0" fmla="*/ 0 h 175083"/>
            <a:gd name="connsiteX1" fmla="*/ 6350 w 31750"/>
            <a:gd name="connsiteY1" fmla="*/ 12700 h 175083"/>
            <a:gd name="connsiteX2" fmla="*/ 0 w 31750"/>
            <a:gd name="connsiteY2" fmla="*/ 22225 h 175083"/>
            <a:gd name="connsiteX3" fmla="*/ 3175 w 31750"/>
            <a:gd name="connsiteY3" fmla="*/ 31750 h 175083"/>
            <a:gd name="connsiteX4" fmla="*/ 25400 w 31750"/>
            <a:gd name="connsiteY4" fmla="*/ 38100 h 175083"/>
            <a:gd name="connsiteX5" fmla="*/ 19050 w 31750"/>
            <a:gd name="connsiteY5" fmla="*/ 60325 h 175083"/>
            <a:gd name="connsiteX6" fmla="*/ 9525 w 31750"/>
            <a:gd name="connsiteY6" fmla="*/ 66675 h 175083"/>
            <a:gd name="connsiteX7" fmla="*/ 19050 w 31750"/>
            <a:gd name="connsiteY7" fmla="*/ 85725 h 175083"/>
            <a:gd name="connsiteX8" fmla="*/ 22225 w 31750"/>
            <a:gd name="connsiteY8" fmla="*/ 95250 h 175083"/>
            <a:gd name="connsiteX9" fmla="*/ 12700 w 31750"/>
            <a:gd name="connsiteY9" fmla="*/ 104775 h 175083"/>
            <a:gd name="connsiteX10" fmla="*/ 6350 w 31750"/>
            <a:gd name="connsiteY10" fmla="*/ 120650 h 175083"/>
            <a:gd name="connsiteX11" fmla="*/ 0 w 31750"/>
            <a:gd name="connsiteY11" fmla="*/ 130175 h 175083"/>
            <a:gd name="connsiteX12" fmla="*/ 22225 w 31750"/>
            <a:gd name="connsiteY12" fmla="*/ 133350 h 175083"/>
            <a:gd name="connsiteX13" fmla="*/ 25400 w 31750"/>
            <a:gd name="connsiteY13" fmla="*/ 142875 h 175083"/>
            <a:gd name="connsiteX14" fmla="*/ 15875 w 31750"/>
            <a:gd name="connsiteY14" fmla="*/ 161925 h 175083"/>
            <a:gd name="connsiteX15" fmla="*/ 12700 w 31750"/>
            <a:gd name="connsiteY15" fmla="*/ 171450 h 175083"/>
            <a:gd name="connsiteX16" fmla="*/ 25400 w 31750"/>
            <a:gd name="connsiteY16" fmla="*/ 95250 h 175083"/>
            <a:gd name="connsiteX0" fmla="*/ 31750 w 31750"/>
            <a:gd name="connsiteY0" fmla="*/ 0 h 163823"/>
            <a:gd name="connsiteX1" fmla="*/ 6350 w 31750"/>
            <a:gd name="connsiteY1" fmla="*/ 12700 h 163823"/>
            <a:gd name="connsiteX2" fmla="*/ 0 w 31750"/>
            <a:gd name="connsiteY2" fmla="*/ 22225 h 163823"/>
            <a:gd name="connsiteX3" fmla="*/ 3175 w 31750"/>
            <a:gd name="connsiteY3" fmla="*/ 31750 h 163823"/>
            <a:gd name="connsiteX4" fmla="*/ 25400 w 31750"/>
            <a:gd name="connsiteY4" fmla="*/ 38100 h 163823"/>
            <a:gd name="connsiteX5" fmla="*/ 19050 w 31750"/>
            <a:gd name="connsiteY5" fmla="*/ 60325 h 163823"/>
            <a:gd name="connsiteX6" fmla="*/ 9525 w 31750"/>
            <a:gd name="connsiteY6" fmla="*/ 66675 h 163823"/>
            <a:gd name="connsiteX7" fmla="*/ 19050 w 31750"/>
            <a:gd name="connsiteY7" fmla="*/ 85725 h 163823"/>
            <a:gd name="connsiteX8" fmla="*/ 22225 w 31750"/>
            <a:gd name="connsiteY8" fmla="*/ 95250 h 163823"/>
            <a:gd name="connsiteX9" fmla="*/ 12700 w 31750"/>
            <a:gd name="connsiteY9" fmla="*/ 104775 h 163823"/>
            <a:gd name="connsiteX10" fmla="*/ 6350 w 31750"/>
            <a:gd name="connsiteY10" fmla="*/ 120650 h 163823"/>
            <a:gd name="connsiteX11" fmla="*/ 0 w 31750"/>
            <a:gd name="connsiteY11" fmla="*/ 130175 h 163823"/>
            <a:gd name="connsiteX12" fmla="*/ 22225 w 31750"/>
            <a:gd name="connsiteY12" fmla="*/ 133350 h 163823"/>
            <a:gd name="connsiteX13" fmla="*/ 25400 w 31750"/>
            <a:gd name="connsiteY13" fmla="*/ 142875 h 163823"/>
            <a:gd name="connsiteX14" fmla="*/ 15875 w 31750"/>
            <a:gd name="connsiteY14" fmla="*/ 161925 h 163823"/>
            <a:gd name="connsiteX15" fmla="*/ 25400 w 31750"/>
            <a:gd name="connsiteY15" fmla="*/ 95250 h 163823"/>
            <a:gd name="connsiteX0" fmla="*/ 31750 w 31750"/>
            <a:gd name="connsiteY0" fmla="*/ 0 h 144485"/>
            <a:gd name="connsiteX1" fmla="*/ 6350 w 31750"/>
            <a:gd name="connsiteY1" fmla="*/ 12700 h 144485"/>
            <a:gd name="connsiteX2" fmla="*/ 0 w 31750"/>
            <a:gd name="connsiteY2" fmla="*/ 22225 h 144485"/>
            <a:gd name="connsiteX3" fmla="*/ 3175 w 31750"/>
            <a:gd name="connsiteY3" fmla="*/ 31750 h 144485"/>
            <a:gd name="connsiteX4" fmla="*/ 25400 w 31750"/>
            <a:gd name="connsiteY4" fmla="*/ 38100 h 144485"/>
            <a:gd name="connsiteX5" fmla="*/ 19050 w 31750"/>
            <a:gd name="connsiteY5" fmla="*/ 60325 h 144485"/>
            <a:gd name="connsiteX6" fmla="*/ 9525 w 31750"/>
            <a:gd name="connsiteY6" fmla="*/ 66675 h 144485"/>
            <a:gd name="connsiteX7" fmla="*/ 19050 w 31750"/>
            <a:gd name="connsiteY7" fmla="*/ 85725 h 144485"/>
            <a:gd name="connsiteX8" fmla="*/ 22225 w 31750"/>
            <a:gd name="connsiteY8" fmla="*/ 95250 h 144485"/>
            <a:gd name="connsiteX9" fmla="*/ 12700 w 31750"/>
            <a:gd name="connsiteY9" fmla="*/ 104775 h 144485"/>
            <a:gd name="connsiteX10" fmla="*/ 6350 w 31750"/>
            <a:gd name="connsiteY10" fmla="*/ 120650 h 144485"/>
            <a:gd name="connsiteX11" fmla="*/ 0 w 31750"/>
            <a:gd name="connsiteY11" fmla="*/ 130175 h 144485"/>
            <a:gd name="connsiteX12" fmla="*/ 22225 w 31750"/>
            <a:gd name="connsiteY12" fmla="*/ 133350 h 144485"/>
            <a:gd name="connsiteX13" fmla="*/ 25400 w 31750"/>
            <a:gd name="connsiteY13" fmla="*/ 142875 h 144485"/>
            <a:gd name="connsiteX14" fmla="*/ 25400 w 31750"/>
            <a:gd name="connsiteY14" fmla="*/ 95250 h 144485"/>
            <a:gd name="connsiteX0" fmla="*/ 31750 w 31750"/>
            <a:gd name="connsiteY0" fmla="*/ 0 h 135463"/>
            <a:gd name="connsiteX1" fmla="*/ 6350 w 31750"/>
            <a:gd name="connsiteY1" fmla="*/ 12700 h 135463"/>
            <a:gd name="connsiteX2" fmla="*/ 0 w 31750"/>
            <a:gd name="connsiteY2" fmla="*/ 22225 h 135463"/>
            <a:gd name="connsiteX3" fmla="*/ 3175 w 31750"/>
            <a:gd name="connsiteY3" fmla="*/ 31750 h 135463"/>
            <a:gd name="connsiteX4" fmla="*/ 25400 w 31750"/>
            <a:gd name="connsiteY4" fmla="*/ 38100 h 135463"/>
            <a:gd name="connsiteX5" fmla="*/ 19050 w 31750"/>
            <a:gd name="connsiteY5" fmla="*/ 60325 h 135463"/>
            <a:gd name="connsiteX6" fmla="*/ 9525 w 31750"/>
            <a:gd name="connsiteY6" fmla="*/ 66675 h 135463"/>
            <a:gd name="connsiteX7" fmla="*/ 19050 w 31750"/>
            <a:gd name="connsiteY7" fmla="*/ 85725 h 135463"/>
            <a:gd name="connsiteX8" fmla="*/ 22225 w 31750"/>
            <a:gd name="connsiteY8" fmla="*/ 95250 h 135463"/>
            <a:gd name="connsiteX9" fmla="*/ 12700 w 31750"/>
            <a:gd name="connsiteY9" fmla="*/ 104775 h 135463"/>
            <a:gd name="connsiteX10" fmla="*/ 6350 w 31750"/>
            <a:gd name="connsiteY10" fmla="*/ 120650 h 135463"/>
            <a:gd name="connsiteX11" fmla="*/ 0 w 31750"/>
            <a:gd name="connsiteY11" fmla="*/ 130175 h 135463"/>
            <a:gd name="connsiteX12" fmla="*/ 22225 w 31750"/>
            <a:gd name="connsiteY12" fmla="*/ 133350 h 135463"/>
            <a:gd name="connsiteX13" fmla="*/ 25400 w 31750"/>
            <a:gd name="connsiteY13" fmla="*/ 95250 h 1354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31750" h="135463">
              <a:moveTo>
                <a:pt x="31750" y="0"/>
              </a:moveTo>
              <a:cubicBezTo>
                <a:pt x="24170" y="3032"/>
                <a:pt x="12691" y="6359"/>
                <a:pt x="6350" y="12700"/>
              </a:cubicBezTo>
              <a:cubicBezTo>
                <a:pt x="3652" y="15398"/>
                <a:pt x="2117" y="19050"/>
                <a:pt x="0" y="22225"/>
              </a:cubicBezTo>
              <a:cubicBezTo>
                <a:pt x="1058" y="25400"/>
                <a:pt x="808" y="29383"/>
                <a:pt x="3175" y="31750"/>
              </a:cubicBezTo>
              <a:cubicBezTo>
                <a:pt x="4693" y="33268"/>
                <a:pt x="25290" y="38073"/>
                <a:pt x="25400" y="38100"/>
              </a:cubicBezTo>
              <a:cubicBezTo>
                <a:pt x="25193" y="38930"/>
                <a:pt x="20706" y="58255"/>
                <a:pt x="19050" y="60325"/>
              </a:cubicBezTo>
              <a:cubicBezTo>
                <a:pt x="16666" y="63305"/>
                <a:pt x="12700" y="64558"/>
                <a:pt x="9525" y="66675"/>
              </a:cubicBezTo>
              <a:cubicBezTo>
                <a:pt x="17505" y="90616"/>
                <a:pt x="6740" y="61106"/>
                <a:pt x="19050" y="85725"/>
              </a:cubicBezTo>
              <a:cubicBezTo>
                <a:pt x="20547" y="88718"/>
                <a:pt x="21167" y="92075"/>
                <a:pt x="22225" y="95250"/>
              </a:cubicBezTo>
              <a:cubicBezTo>
                <a:pt x="19050" y="98425"/>
                <a:pt x="15080" y="100967"/>
                <a:pt x="12700" y="104775"/>
              </a:cubicBezTo>
              <a:cubicBezTo>
                <a:pt x="9679" y="109608"/>
                <a:pt x="8899" y="115552"/>
                <a:pt x="6350" y="120650"/>
              </a:cubicBezTo>
              <a:cubicBezTo>
                <a:pt x="4643" y="124063"/>
                <a:pt x="2117" y="127000"/>
                <a:pt x="0" y="130175"/>
              </a:cubicBezTo>
              <a:cubicBezTo>
                <a:pt x="7408" y="131233"/>
                <a:pt x="17992" y="139171"/>
                <a:pt x="22225" y="133350"/>
              </a:cubicBezTo>
              <a:cubicBezTo>
                <a:pt x="26458" y="127529"/>
                <a:pt x="24739" y="103187"/>
                <a:pt x="25400" y="95250"/>
              </a:cubicBezTo>
            </a:path>
          </a:pathLst>
        </a:cu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9526</xdr:colOff>
      <xdr:row>36</xdr:row>
      <xdr:rowOff>76201</xdr:rowOff>
    </xdr:from>
    <xdr:to>
      <xdr:col>8</xdr:col>
      <xdr:colOff>123826</xdr:colOff>
      <xdr:row>37</xdr:row>
      <xdr:rowOff>19051</xdr:rowOff>
    </xdr:to>
    <xdr:sp macro="" textlink="">
      <xdr:nvSpPr>
        <xdr:cNvPr id="45" name="Freccia in su 44"/>
        <xdr:cNvSpPr/>
      </xdr:nvSpPr>
      <xdr:spPr>
        <a:xfrm>
          <a:off x="5086351" y="7067551"/>
          <a:ext cx="114300" cy="13335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533400</xdr:colOff>
      <xdr:row>29</xdr:row>
      <xdr:rowOff>28575</xdr:rowOff>
    </xdr:from>
    <xdr:to>
      <xdr:col>11</xdr:col>
      <xdr:colOff>533400</xdr:colOff>
      <xdr:row>37</xdr:row>
      <xdr:rowOff>57150</xdr:rowOff>
    </xdr:to>
    <xdr:sp macro="" textlink="">
      <xdr:nvSpPr>
        <xdr:cNvPr id="5" name="Trapezio 4"/>
        <xdr:cNvSpPr/>
      </xdr:nvSpPr>
      <xdr:spPr>
        <a:xfrm>
          <a:off x="5610225" y="5686425"/>
          <a:ext cx="1828800" cy="1552575"/>
        </a:xfrm>
        <a:prstGeom prst="trapezoid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528638</xdr:colOff>
      <xdr:row>32</xdr:row>
      <xdr:rowOff>161925</xdr:rowOff>
    </xdr:from>
    <xdr:to>
      <xdr:col>9</xdr:col>
      <xdr:colOff>76200</xdr:colOff>
      <xdr:row>33</xdr:row>
      <xdr:rowOff>28575</xdr:rowOff>
    </xdr:to>
    <xdr:sp macro="" textlink="">
      <xdr:nvSpPr>
        <xdr:cNvPr id="109" name="Freccia a sinistra 108"/>
        <xdr:cNvSpPr/>
      </xdr:nvSpPr>
      <xdr:spPr>
        <a:xfrm flipH="1">
          <a:off x="5605463" y="6391275"/>
          <a:ext cx="157162" cy="57150"/>
        </a:xfrm>
        <a:prstGeom prst="leftArrow">
          <a:avLst/>
        </a:prstGeom>
        <a:solidFill>
          <a:srgbClr val="FF00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514350</xdr:colOff>
      <xdr:row>33</xdr:row>
      <xdr:rowOff>66676</xdr:rowOff>
    </xdr:from>
    <xdr:to>
      <xdr:col>9</xdr:col>
      <xdr:colOff>61912</xdr:colOff>
      <xdr:row>33</xdr:row>
      <xdr:rowOff>123826</xdr:rowOff>
    </xdr:to>
    <xdr:sp macro="" textlink="">
      <xdr:nvSpPr>
        <xdr:cNvPr id="110" name="Freccia a sinistra 109"/>
        <xdr:cNvSpPr/>
      </xdr:nvSpPr>
      <xdr:spPr>
        <a:xfrm flipH="1">
          <a:off x="5591175" y="6486526"/>
          <a:ext cx="157162" cy="57150"/>
        </a:xfrm>
        <a:prstGeom prst="leftArrow">
          <a:avLst/>
        </a:prstGeom>
        <a:solidFill>
          <a:srgbClr val="FF00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19050</xdr:colOff>
      <xdr:row>121</xdr:row>
      <xdr:rowOff>0</xdr:rowOff>
    </xdr:from>
    <xdr:to>
      <xdr:col>10</xdr:col>
      <xdr:colOff>171450</xdr:colOff>
      <xdr:row>121</xdr:row>
      <xdr:rowOff>0</xdr:rowOff>
    </xdr:to>
    <xdr:cxnSp macro="">
      <xdr:nvCxnSpPr>
        <xdr:cNvPr id="70" name="Connettore 1 69"/>
        <xdr:cNvCxnSpPr/>
      </xdr:nvCxnSpPr>
      <xdr:spPr>
        <a:xfrm>
          <a:off x="1238250" y="24079200"/>
          <a:ext cx="5229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9524</xdr:rowOff>
    </xdr:from>
    <xdr:to>
      <xdr:col>5</xdr:col>
      <xdr:colOff>66675</xdr:colOff>
      <xdr:row>123</xdr:row>
      <xdr:rowOff>19049</xdr:rowOff>
    </xdr:to>
    <xdr:sp macro="" textlink="">
      <xdr:nvSpPr>
        <xdr:cNvPr id="118" name="Ovale 117"/>
        <xdr:cNvSpPr/>
      </xdr:nvSpPr>
      <xdr:spPr>
        <a:xfrm>
          <a:off x="3086100" y="24088724"/>
          <a:ext cx="66675" cy="390525"/>
        </a:xfrm>
        <a:prstGeom prst="ellipse">
          <a:avLst/>
        </a:prstGeom>
        <a:scene3d>
          <a:camera prst="orthographicFront">
            <a:rot lat="0" lon="60000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28575</xdr:colOff>
      <xdr:row>119</xdr:row>
      <xdr:rowOff>161925</xdr:rowOff>
    </xdr:from>
    <xdr:to>
      <xdr:col>5</xdr:col>
      <xdr:colOff>28577</xdr:colOff>
      <xdr:row>120</xdr:row>
      <xdr:rowOff>171450</xdr:rowOff>
    </xdr:to>
    <xdr:cxnSp macro="">
      <xdr:nvCxnSpPr>
        <xdr:cNvPr id="125" name="Connettore 1 124"/>
        <xdr:cNvCxnSpPr/>
      </xdr:nvCxnSpPr>
      <xdr:spPr>
        <a:xfrm>
          <a:off x="3114675" y="23860125"/>
          <a:ext cx="2" cy="20002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123</xdr:row>
      <xdr:rowOff>9525</xdr:rowOff>
    </xdr:from>
    <xdr:to>
      <xdr:col>5</xdr:col>
      <xdr:colOff>42862</xdr:colOff>
      <xdr:row>125</xdr:row>
      <xdr:rowOff>114300</xdr:rowOff>
    </xdr:to>
    <xdr:cxnSp macro="">
      <xdr:nvCxnSpPr>
        <xdr:cNvPr id="132" name="Connettore 1 131"/>
        <xdr:cNvCxnSpPr/>
      </xdr:nvCxnSpPr>
      <xdr:spPr>
        <a:xfrm>
          <a:off x="3124200" y="24469725"/>
          <a:ext cx="4762" cy="48577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125</xdr:row>
      <xdr:rowOff>133350</xdr:rowOff>
    </xdr:from>
    <xdr:to>
      <xdr:col>5</xdr:col>
      <xdr:colOff>38100</xdr:colOff>
      <xdr:row>125</xdr:row>
      <xdr:rowOff>142875</xdr:rowOff>
    </xdr:to>
    <xdr:cxnSp macro="">
      <xdr:nvCxnSpPr>
        <xdr:cNvPr id="76" name="Connettore 1 75"/>
        <xdr:cNvCxnSpPr/>
      </xdr:nvCxnSpPr>
      <xdr:spPr>
        <a:xfrm>
          <a:off x="3124200" y="24974550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369634</xdr:colOff>
      <xdr:row>125</xdr:row>
      <xdr:rowOff>47628</xdr:rowOff>
    </xdr:from>
    <xdr:to>
      <xdr:col>5</xdr:col>
      <xdr:colOff>201485</xdr:colOff>
      <xdr:row>173</xdr:row>
      <xdr:rowOff>95252</xdr:rowOff>
    </xdr:to>
    <xdr:sp macro="" textlink="">
      <xdr:nvSpPr>
        <xdr:cNvPr id="77" name="Figura a mano libera 76"/>
        <xdr:cNvSpPr/>
      </xdr:nvSpPr>
      <xdr:spPr>
        <a:xfrm>
          <a:off x="2198434" y="24888828"/>
          <a:ext cx="1089151" cy="9305924"/>
        </a:xfrm>
        <a:custGeom>
          <a:avLst/>
          <a:gdLst>
            <a:gd name="connsiteX0" fmla="*/ 362715 w 448440"/>
            <a:gd name="connsiteY0" fmla="*/ 0 h 3105150"/>
            <a:gd name="connsiteX1" fmla="*/ 765 w 448440"/>
            <a:gd name="connsiteY1" fmla="*/ 647700 h 3105150"/>
            <a:gd name="connsiteX2" fmla="*/ 448440 w 448440"/>
            <a:gd name="connsiteY2" fmla="*/ 3105150 h 3105150"/>
            <a:gd name="connsiteX0" fmla="*/ 364577 w 450302"/>
            <a:gd name="connsiteY0" fmla="*/ 0 h 3105150"/>
            <a:gd name="connsiteX1" fmla="*/ 269804 w 450302"/>
            <a:gd name="connsiteY1" fmla="*/ 216149 h 3105150"/>
            <a:gd name="connsiteX2" fmla="*/ 2627 w 450302"/>
            <a:gd name="connsiteY2" fmla="*/ 647700 h 3105150"/>
            <a:gd name="connsiteX3" fmla="*/ 450302 w 450302"/>
            <a:gd name="connsiteY3" fmla="*/ 3105150 h 3105150"/>
            <a:gd name="connsiteX0" fmla="*/ 530675 w 616400"/>
            <a:gd name="connsiteY0" fmla="*/ 0 h 3105150"/>
            <a:gd name="connsiteX1" fmla="*/ 435902 w 616400"/>
            <a:gd name="connsiteY1" fmla="*/ 216149 h 3105150"/>
            <a:gd name="connsiteX2" fmla="*/ 1597 w 616400"/>
            <a:gd name="connsiteY2" fmla="*/ 869120 h 3105150"/>
            <a:gd name="connsiteX3" fmla="*/ 616400 w 616400"/>
            <a:gd name="connsiteY3" fmla="*/ 3105150 h 3105150"/>
            <a:gd name="connsiteX0" fmla="*/ 623979 w 709704"/>
            <a:gd name="connsiteY0" fmla="*/ 0 h 3105150"/>
            <a:gd name="connsiteX1" fmla="*/ 529206 w 709704"/>
            <a:gd name="connsiteY1" fmla="*/ 216149 h 3105150"/>
            <a:gd name="connsiteX2" fmla="*/ 1309 w 709704"/>
            <a:gd name="connsiteY2" fmla="*/ 1043093 h 3105150"/>
            <a:gd name="connsiteX3" fmla="*/ 709704 w 709704"/>
            <a:gd name="connsiteY3" fmla="*/ 3105150 h 3105150"/>
            <a:gd name="connsiteX0" fmla="*/ 623979 w 709704"/>
            <a:gd name="connsiteY0" fmla="*/ 0 h 3131510"/>
            <a:gd name="connsiteX1" fmla="*/ 529206 w 709704"/>
            <a:gd name="connsiteY1" fmla="*/ 216149 h 3131510"/>
            <a:gd name="connsiteX2" fmla="*/ 1309 w 709704"/>
            <a:gd name="connsiteY2" fmla="*/ 1043093 h 3131510"/>
            <a:gd name="connsiteX3" fmla="*/ 709704 w 709704"/>
            <a:gd name="connsiteY3" fmla="*/ 3131510 h 3131510"/>
            <a:gd name="connsiteX0" fmla="*/ 623716 w 746741"/>
            <a:gd name="connsiteY0" fmla="*/ 0 h 3238446"/>
            <a:gd name="connsiteX1" fmla="*/ 528943 w 746741"/>
            <a:gd name="connsiteY1" fmla="*/ 216149 h 3238446"/>
            <a:gd name="connsiteX2" fmla="*/ 1046 w 746741"/>
            <a:gd name="connsiteY2" fmla="*/ 1043093 h 3238446"/>
            <a:gd name="connsiteX3" fmla="*/ 689386 w 746741"/>
            <a:gd name="connsiteY3" fmla="*/ 3068247 h 3238446"/>
            <a:gd name="connsiteX4" fmla="*/ 709441 w 746741"/>
            <a:gd name="connsiteY4" fmla="*/ 3131510 h 3238446"/>
            <a:gd name="connsiteX0" fmla="*/ 623716 w 769759"/>
            <a:gd name="connsiteY0" fmla="*/ 0 h 4454758"/>
            <a:gd name="connsiteX1" fmla="*/ 528943 w 769759"/>
            <a:gd name="connsiteY1" fmla="*/ 216149 h 4454758"/>
            <a:gd name="connsiteX2" fmla="*/ 1046 w 769759"/>
            <a:gd name="connsiteY2" fmla="*/ 1043093 h 4454758"/>
            <a:gd name="connsiteX3" fmla="*/ 689386 w 769759"/>
            <a:gd name="connsiteY3" fmla="*/ 3068247 h 4454758"/>
            <a:gd name="connsiteX4" fmla="*/ 762922 w 769759"/>
            <a:gd name="connsiteY4" fmla="*/ 4454758 h 4454758"/>
            <a:gd name="connsiteX0" fmla="*/ 623716 w 762922"/>
            <a:gd name="connsiteY0" fmla="*/ 0 h 4514263"/>
            <a:gd name="connsiteX1" fmla="*/ 528943 w 762922"/>
            <a:gd name="connsiteY1" fmla="*/ 216149 h 4514263"/>
            <a:gd name="connsiteX2" fmla="*/ 1046 w 762922"/>
            <a:gd name="connsiteY2" fmla="*/ 1043093 h 4514263"/>
            <a:gd name="connsiteX3" fmla="*/ 689386 w 762922"/>
            <a:gd name="connsiteY3" fmla="*/ 3068247 h 4514263"/>
            <a:gd name="connsiteX4" fmla="*/ 736182 w 762922"/>
            <a:gd name="connsiteY4" fmla="*/ 4396767 h 4514263"/>
            <a:gd name="connsiteX5" fmla="*/ 762922 w 762922"/>
            <a:gd name="connsiteY5" fmla="*/ 4454758 h 4514263"/>
            <a:gd name="connsiteX0" fmla="*/ 623716 w 755390"/>
            <a:gd name="connsiteY0" fmla="*/ 0 h 5092658"/>
            <a:gd name="connsiteX1" fmla="*/ 528943 w 755390"/>
            <a:gd name="connsiteY1" fmla="*/ 216149 h 5092658"/>
            <a:gd name="connsiteX2" fmla="*/ 1046 w 755390"/>
            <a:gd name="connsiteY2" fmla="*/ 1043093 h 5092658"/>
            <a:gd name="connsiteX3" fmla="*/ 689386 w 755390"/>
            <a:gd name="connsiteY3" fmla="*/ 3068247 h 5092658"/>
            <a:gd name="connsiteX4" fmla="*/ 736182 w 755390"/>
            <a:gd name="connsiteY4" fmla="*/ 4396767 h 5092658"/>
            <a:gd name="connsiteX5" fmla="*/ 60984 w 755390"/>
            <a:gd name="connsiteY5" fmla="*/ 5092658 h 5092658"/>
            <a:gd name="connsiteX0" fmla="*/ 643771 w 755390"/>
            <a:gd name="connsiteY0" fmla="*/ 0 h 5066298"/>
            <a:gd name="connsiteX1" fmla="*/ 528943 w 755390"/>
            <a:gd name="connsiteY1" fmla="*/ 189789 h 5066298"/>
            <a:gd name="connsiteX2" fmla="*/ 1046 w 755390"/>
            <a:gd name="connsiteY2" fmla="*/ 1016733 h 5066298"/>
            <a:gd name="connsiteX3" fmla="*/ 689386 w 755390"/>
            <a:gd name="connsiteY3" fmla="*/ 3041887 h 5066298"/>
            <a:gd name="connsiteX4" fmla="*/ 736182 w 755390"/>
            <a:gd name="connsiteY4" fmla="*/ 4370407 h 5066298"/>
            <a:gd name="connsiteX5" fmla="*/ 60984 w 755390"/>
            <a:gd name="connsiteY5" fmla="*/ 5066298 h 5066298"/>
            <a:gd name="connsiteX0" fmla="*/ 623716 w 755390"/>
            <a:gd name="connsiteY0" fmla="*/ 0 h 5050482"/>
            <a:gd name="connsiteX1" fmla="*/ 528943 w 755390"/>
            <a:gd name="connsiteY1" fmla="*/ 173973 h 5050482"/>
            <a:gd name="connsiteX2" fmla="*/ 1046 w 755390"/>
            <a:gd name="connsiteY2" fmla="*/ 1000917 h 5050482"/>
            <a:gd name="connsiteX3" fmla="*/ 689386 w 755390"/>
            <a:gd name="connsiteY3" fmla="*/ 3026071 h 5050482"/>
            <a:gd name="connsiteX4" fmla="*/ 736182 w 755390"/>
            <a:gd name="connsiteY4" fmla="*/ 4354591 h 5050482"/>
            <a:gd name="connsiteX5" fmla="*/ 60984 w 755390"/>
            <a:gd name="connsiteY5" fmla="*/ 5050482 h 5050482"/>
            <a:gd name="connsiteX0" fmla="*/ 623716 w 755390"/>
            <a:gd name="connsiteY0" fmla="*/ 0 h 5087385"/>
            <a:gd name="connsiteX1" fmla="*/ 528943 w 755390"/>
            <a:gd name="connsiteY1" fmla="*/ 210876 h 5087385"/>
            <a:gd name="connsiteX2" fmla="*/ 1046 w 755390"/>
            <a:gd name="connsiteY2" fmla="*/ 1037820 h 5087385"/>
            <a:gd name="connsiteX3" fmla="*/ 689386 w 755390"/>
            <a:gd name="connsiteY3" fmla="*/ 3062974 h 5087385"/>
            <a:gd name="connsiteX4" fmla="*/ 736182 w 755390"/>
            <a:gd name="connsiteY4" fmla="*/ 4391494 h 5087385"/>
            <a:gd name="connsiteX5" fmla="*/ 60984 w 755390"/>
            <a:gd name="connsiteY5" fmla="*/ 5087385 h 5087385"/>
            <a:gd name="connsiteX0" fmla="*/ 650483 w 774275"/>
            <a:gd name="connsiteY0" fmla="*/ 0 h 5087385"/>
            <a:gd name="connsiteX1" fmla="*/ 555710 w 774275"/>
            <a:gd name="connsiteY1" fmla="*/ 210876 h 5087385"/>
            <a:gd name="connsiteX2" fmla="*/ 27813 w 774275"/>
            <a:gd name="connsiteY2" fmla="*/ 1037820 h 5087385"/>
            <a:gd name="connsiteX3" fmla="*/ 141233 w 774275"/>
            <a:gd name="connsiteY3" fmla="*/ 1502490 h 5087385"/>
            <a:gd name="connsiteX4" fmla="*/ 716153 w 774275"/>
            <a:gd name="connsiteY4" fmla="*/ 3062974 h 5087385"/>
            <a:gd name="connsiteX5" fmla="*/ 762949 w 774275"/>
            <a:gd name="connsiteY5" fmla="*/ 4391494 h 5087385"/>
            <a:gd name="connsiteX6" fmla="*/ 87751 w 774275"/>
            <a:gd name="connsiteY6" fmla="*/ 5087385 h 5087385"/>
            <a:gd name="connsiteX0" fmla="*/ 656222 w 780014"/>
            <a:gd name="connsiteY0" fmla="*/ 0 h 5087385"/>
            <a:gd name="connsiteX1" fmla="*/ 561449 w 780014"/>
            <a:gd name="connsiteY1" fmla="*/ 210876 h 5087385"/>
            <a:gd name="connsiteX2" fmla="*/ 33552 w 780014"/>
            <a:gd name="connsiteY2" fmla="*/ 1037820 h 5087385"/>
            <a:gd name="connsiteX3" fmla="*/ 126917 w 780014"/>
            <a:gd name="connsiteY3" fmla="*/ 1581568 h 5087385"/>
            <a:gd name="connsiteX4" fmla="*/ 721892 w 780014"/>
            <a:gd name="connsiteY4" fmla="*/ 3062974 h 5087385"/>
            <a:gd name="connsiteX5" fmla="*/ 768688 w 780014"/>
            <a:gd name="connsiteY5" fmla="*/ 4391494 h 5087385"/>
            <a:gd name="connsiteX6" fmla="*/ 93490 w 780014"/>
            <a:gd name="connsiteY6" fmla="*/ 5087385 h 5087385"/>
            <a:gd name="connsiteX0" fmla="*/ 668320 w 792112"/>
            <a:gd name="connsiteY0" fmla="*/ 0 h 5087385"/>
            <a:gd name="connsiteX1" fmla="*/ 573547 w 792112"/>
            <a:gd name="connsiteY1" fmla="*/ 210876 h 5087385"/>
            <a:gd name="connsiteX2" fmla="*/ 45650 w 792112"/>
            <a:gd name="connsiteY2" fmla="*/ 1037820 h 5087385"/>
            <a:gd name="connsiteX3" fmla="*/ 105589 w 792112"/>
            <a:gd name="connsiteY3" fmla="*/ 1644831 h 5087385"/>
            <a:gd name="connsiteX4" fmla="*/ 733990 w 792112"/>
            <a:gd name="connsiteY4" fmla="*/ 3062974 h 5087385"/>
            <a:gd name="connsiteX5" fmla="*/ 780786 w 792112"/>
            <a:gd name="connsiteY5" fmla="*/ 4391494 h 5087385"/>
            <a:gd name="connsiteX6" fmla="*/ 105588 w 792112"/>
            <a:gd name="connsiteY6" fmla="*/ 5087385 h 5087385"/>
            <a:gd name="connsiteX0" fmla="*/ 668320 w 792112"/>
            <a:gd name="connsiteY0" fmla="*/ 0 h 5087385"/>
            <a:gd name="connsiteX1" fmla="*/ 660455 w 792112"/>
            <a:gd name="connsiteY1" fmla="*/ 94893 h 5087385"/>
            <a:gd name="connsiteX2" fmla="*/ 573547 w 792112"/>
            <a:gd name="connsiteY2" fmla="*/ 210876 h 5087385"/>
            <a:gd name="connsiteX3" fmla="*/ 45650 w 792112"/>
            <a:gd name="connsiteY3" fmla="*/ 1037820 h 5087385"/>
            <a:gd name="connsiteX4" fmla="*/ 105589 w 792112"/>
            <a:gd name="connsiteY4" fmla="*/ 1644831 h 5087385"/>
            <a:gd name="connsiteX5" fmla="*/ 733990 w 792112"/>
            <a:gd name="connsiteY5" fmla="*/ 3062974 h 5087385"/>
            <a:gd name="connsiteX6" fmla="*/ 780786 w 792112"/>
            <a:gd name="connsiteY6" fmla="*/ 4391494 h 5087385"/>
            <a:gd name="connsiteX7" fmla="*/ 105588 w 792112"/>
            <a:gd name="connsiteY7" fmla="*/ 5087385 h 5087385"/>
            <a:gd name="connsiteX0" fmla="*/ 642344 w 766136"/>
            <a:gd name="connsiteY0" fmla="*/ 0 h 5087385"/>
            <a:gd name="connsiteX1" fmla="*/ 634479 w 766136"/>
            <a:gd name="connsiteY1" fmla="*/ 94893 h 5087385"/>
            <a:gd name="connsiteX2" fmla="*/ 547571 w 766136"/>
            <a:gd name="connsiteY2" fmla="*/ 210876 h 5087385"/>
            <a:gd name="connsiteX3" fmla="*/ 179890 w 766136"/>
            <a:gd name="connsiteY3" fmla="*/ 541542 h 5087385"/>
            <a:gd name="connsiteX4" fmla="*/ 19674 w 766136"/>
            <a:gd name="connsiteY4" fmla="*/ 1037820 h 5087385"/>
            <a:gd name="connsiteX5" fmla="*/ 79613 w 766136"/>
            <a:gd name="connsiteY5" fmla="*/ 1644831 h 5087385"/>
            <a:gd name="connsiteX6" fmla="*/ 708014 w 766136"/>
            <a:gd name="connsiteY6" fmla="*/ 3062974 h 5087385"/>
            <a:gd name="connsiteX7" fmla="*/ 754810 w 766136"/>
            <a:gd name="connsiteY7" fmla="*/ 4391494 h 5087385"/>
            <a:gd name="connsiteX8" fmla="*/ 79612 w 766136"/>
            <a:gd name="connsiteY8" fmla="*/ 5087385 h 5087385"/>
            <a:gd name="connsiteX0" fmla="*/ 626073 w 746249"/>
            <a:gd name="connsiteY0" fmla="*/ 0 h 5087385"/>
            <a:gd name="connsiteX1" fmla="*/ 618208 w 746249"/>
            <a:gd name="connsiteY1" fmla="*/ 94893 h 5087385"/>
            <a:gd name="connsiteX2" fmla="*/ 531300 w 746249"/>
            <a:gd name="connsiteY2" fmla="*/ 210876 h 5087385"/>
            <a:gd name="connsiteX3" fmla="*/ 163619 w 746249"/>
            <a:gd name="connsiteY3" fmla="*/ 541542 h 5087385"/>
            <a:gd name="connsiteX4" fmla="*/ 3403 w 746249"/>
            <a:gd name="connsiteY4" fmla="*/ 1037820 h 5087385"/>
            <a:gd name="connsiteX5" fmla="*/ 63342 w 746249"/>
            <a:gd name="connsiteY5" fmla="*/ 1644831 h 5087385"/>
            <a:gd name="connsiteX6" fmla="*/ 170303 w 746249"/>
            <a:gd name="connsiteY6" fmla="*/ 2004751 h 5087385"/>
            <a:gd name="connsiteX7" fmla="*/ 691743 w 746249"/>
            <a:gd name="connsiteY7" fmla="*/ 3062974 h 5087385"/>
            <a:gd name="connsiteX8" fmla="*/ 738539 w 746249"/>
            <a:gd name="connsiteY8" fmla="*/ 4391494 h 5087385"/>
            <a:gd name="connsiteX9" fmla="*/ 63341 w 746249"/>
            <a:gd name="connsiteY9" fmla="*/ 5087385 h 5087385"/>
            <a:gd name="connsiteX0" fmla="*/ 644245 w 764421"/>
            <a:gd name="connsiteY0" fmla="*/ 0 h 5087385"/>
            <a:gd name="connsiteX1" fmla="*/ 636380 w 764421"/>
            <a:gd name="connsiteY1" fmla="*/ 94893 h 5087385"/>
            <a:gd name="connsiteX2" fmla="*/ 549472 w 764421"/>
            <a:gd name="connsiteY2" fmla="*/ 210876 h 5087385"/>
            <a:gd name="connsiteX3" fmla="*/ 181791 w 764421"/>
            <a:gd name="connsiteY3" fmla="*/ 541542 h 5087385"/>
            <a:gd name="connsiteX4" fmla="*/ 21575 w 764421"/>
            <a:gd name="connsiteY4" fmla="*/ 1037820 h 5087385"/>
            <a:gd name="connsiteX5" fmla="*/ 7977 w 764421"/>
            <a:gd name="connsiteY5" fmla="*/ 1431965 h 5087385"/>
            <a:gd name="connsiteX6" fmla="*/ 81514 w 764421"/>
            <a:gd name="connsiteY6" fmla="*/ 1644831 h 5087385"/>
            <a:gd name="connsiteX7" fmla="*/ 188475 w 764421"/>
            <a:gd name="connsiteY7" fmla="*/ 2004751 h 5087385"/>
            <a:gd name="connsiteX8" fmla="*/ 709915 w 764421"/>
            <a:gd name="connsiteY8" fmla="*/ 3062974 h 5087385"/>
            <a:gd name="connsiteX9" fmla="*/ 756711 w 764421"/>
            <a:gd name="connsiteY9" fmla="*/ 4391494 h 5087385"/>
            <a:gd name="connsiteX10" fmla="*/ 81513 w 764421"/>
            <a:gd name="connsiteY10" fmla="*/ 5087385 h 5087385"/>
            <a:gd name="connsiteX0" fmla="*/ 644245 w 764421"/>
            <a:gd name="connsiteY0" fmla="*/ 0 h 5087385"/>
            <a:gd name="connsiteX1" fmla="*/ 636380 w 764421"/>
            <a:gd name="connsiteY1" fmla="*/ 94893 h 5087385"/>
            <a:gd name="connsiteX2" fmla="*/ 549472 w 764421"/>
            <a:gd name="connsiteY2" fmla="*/ 210876 h 5087385"/>
            <a:gd name="connsiteX3" fmla="*/ 181791 w 764421"/>
            <a:gd name="connsiteY3" fmla="*/ 541542 h 5087385"/>
            <a:gd name="connsiteX4" fmla="*/ 21575 w 764421"/>
            <a:gd name="connsiteY4" fmla="*/ 1037820 h 5087385"/>
            <a:gd name="connsiteX5" fmla="*/ 7977 w 764421"/>
            <a:gd name="connsiteY5" fmla="*/ 1431965 h 5087385"/>
            <a:gd name="connsiteX6" fmla="*/ 61459 w 764421"/>
            <a:gd name="connsiteY6" fmla="*/ 1650038 h 5087385"/>
            <a:gd name="connsiteX7" fmla="*/ 188475 w 764421"/>
            <a:gd name="connsiteY7" fmla="*/ 2004751 h 5087385"/>
            <a:gd name="connsiteX8" fmla="*/ 709915 w 764421"/>
            <a:gd name="connsiteY8" fmla="*/ 3062974 h 5087385"/>
            <a:gd name="connsiteX9" fmla="*/ 756711 w 764421"/>
            <a:gd name="connsiteY9" fmla="*/ 4391494 h 5087385"/>
            <a:gd name="connsiteX10" fmla="*/ 81513 w 764421"/>
            <a:gd name="connsiteY10" fmla="*/ 5087385 h 50873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764421" h="5087385">
              <a:moveTo>
                <a:pt x="644245" y="0"/>
              </a:moveTo>
              <a:cubicBezTo>
                <a:pt x="637363" y="11422"/>
                <a:pt x="652175" y="59747"/>
                <a:pt x="636380" y="94893"/>
              </a:cubicBezTo>
              <a:cubicBezTo>
                <a:pt x="620585" y="130039"/>
                <a:pt x="625237" y="136434"/>
                <a:pt x="549472" y="210876"/>
              </a:cubicBezTo>
              <a:cubicBezTo>
                <a:pt x="473707" y="285318"/>
                <a:pt x="269774" y="403718"/>
                <a:pt x="181791" y="541542"/>
              </a:cubicBezTo>
              <a:cubicBezTo>
                <a:pt x="93808" y="679366"/>
                <a:pt x="50544" y="889416"/>
                <a:pt x="21575" y="1037820"/>
              </a:cubicBezTo>
              <a:cubicBezTo>
                <a:pt x="-7394" y="1186224"/>
                <a:pt x="-2013" y="1330797"/>
                <a:pt x="7977" y="1431965"/>
              </a:cubicBezTo>
              <a:cubicBezTo>
                <a:pt x="17967" y="1533133"/>
                <a:pt x="31376" y="1554574"/>
                <a:pt x="61459" y="1650038"/>
              </a:cubicBezTo>
              <a:cubicBezTo>
                <a:pt x="91542" y="1745502"/>
                <a:pt x="83742" y="1768394"/>
                <a:pt x="188475" y="2004751"/>
              </a:cubicBezTo>
              <a:cubicBezTo>
                <a:pt x="293209" y="2241108"/>
                <a:pt x="615209" y="2665184"/>
                <a:pt x="709915" y="3062974"/>
              </a:cubicBezTo>
              <a:cubicBezTo>
                <a:pt x="804621" y="3460764"/>
                <a:pt x="744455" y="4160409"/>
                <a:pt x="756711" y="4391494"/>
              </a:cubicBezTo>
              <a:cubicBezTo>
                <a:pt x="768967" y="4622579"/>
                <a:pt x="77056" y="5077720"/>
                <a:pt x="81513" y="5087385"/>
              </a:cubicBezTo>
            </a:path>
          </a:pathLst>
        </a:cu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38100</xdr:colOff>
      <xdr:row>136</xdr:row>
      <xdr:rowOff>47625</xdr:rowOff>
    </xdr:from>
    <xdr:to>
      <xdr:col>6</xdr:col>
      <xdr:colOff>295275</xdr:colOff>
      <xdr:row>138</xdr:row>
      <xdr:rowOff>142875</xdr:rowOff>
    </xdr:to>
    <xdr:sp macro="" textlink="">
      <xdr:nvSpPr>
        <xdr:cNvPr id="78" name="Freccia a sinistra 77"/>
        <xdr:cNvSpPr/>
      </xdr:nvSpPr>
      <xdr:spPr>
        <a:xfrm>
          <a:off x="2476500" y="26546175"/>
          <a:ext cx="1676400" cy="495300"/>
        </a:xfrm>
        <a:prstGeom prst="leftArrow">
          <a:avLst/>
        </a:prstGeom>
        <a:solidFill>
          <a:srgbClr val="FF0000">
            <a:alpha val="39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352425</xdr:colOff>
      <xdr:row>161</xdr:row>
      <xdr:rowOff>57151</xdr:rowOff>
    </xdr:from>
    <xdr:to>
      <xdr:col>5</xdr:col>
      <xdr:colOff>561975</xdr:colOff>
      <xdr:row>164</xdr:row>
      <xdr:rowOff>57151</xdr:rowOff>
    </xdr:to>
    <xdr:sp macro="" textlink="">
      <xdr:nvSpPr>
        <xdr:cNvPr id="79" name="Freccia in giù 78"/>
        <xdr:cNvSpPr/>
      </xdr:nvSpPr>
      <xdr:spPr>
        <a:xfrm>
          <a:off x="3438525" y="31870651"/>
          <a:ext cx="209550" cy="5715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657225</xdr:colOff>
      <xdr:row>161</xdr:row>
      <xdr:rowOff>28575</xdr:rowOff>
    </xdr:from>
    <xdr:to>
      <xdr:col>6</xdr:col>
      <xdr:colOff>533400</xdr:colOff>
      <xdr:row>163</xdr:row>
      <xdr:rowOff>28575</xdr:rowOff>
    </xdr:to>
    <xdr:sp macro="" textlink="">
      <xdr:nvSpPr>
        <xdr:cNvPr id="80" name="Freccia a sinistra 79"/>
        <xdr:cNvSpPr/>
      </xdr:nvSpPr>
      <xdr:spPr>
        <a:xfrm>
          <a:off x="3743325" y="31842075"/>
          <a:ext cx="647700" cy="381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180975</xdr:colOff>
      <xdr:row>160</xdr:row>
      <xdr:rowOff>19050</xdr:rowOff>
    </xdr:from>
    <xdr:to>
      <xdr:col>5</xdr:col>
      <xdr:colOff>209550</xdr:colOff>
      <xdr:row>166</xdr:row>
      <xdr:rowOff>95250</xdr:rowOff>
    </xdr:to>
    <xdr:cxnSp macro="">
      <xdr:nvCxnSpPr>
        <xdr:cNvPr id="82" name="Connettore 1 81"/>
        <xdr:cNvCxnSpPr/>
      </xdr:nvCxnSpPr>
      <xdr:spPr>
        <a:xfrm flipH="1">
          <a:off x="3267075" y="31527750"/>
          <a:ext cx="28575" cy="1219200"/>
        </a:xfrm>
        <a:prstGeom prst="line">
          <a:avLst/>
        </a:prstGeom>
        <a:ln w="79375" cap="rnd">
          <a:solidFill>
            <a:schemeClr val="tx1">
              <a:lumMod val="85000"/>
              <a:lumOff val="1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108243</xdr:colOff>
      <xdr:row>119</xdr:row>
      <xdr:rowOff>6631</xdr:rowOff>
    </xdr:from>
    <xdr:to>
      <xdr:col>5</xdr:col>
      <xdr:colOff>641643</xdr:colOff>
      <xdr:row>120</xdr:row>
      <xdr:rowOff>69744</xdr:rowOff>
    </xdr:to>
    <xdr:sp macro="" textlink="">
      <xdr:nvSpPr>
        <xdr:cNvPr id="84" name="Freccia a destra 83"/>
        <xdr:cNvSpPr/>
      </xdr:nvSpPr>
      <xdr:spPr>
        <a:xfrm rot="19513025">
          <a:off x="3194343" y="23704831"/>
          <a:ext cx="533400" cy="253613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363789</xdr:colOff>
      <xdr:row>172</xdr:row>
      <xdr:rowOff>126967</xdr:rowOff>
    </xdr:from>
    <xdr:to>
      <xdr:col>4</xdr:col>
      <xdr:colOff>13912</xdr:colOff>
      <xdr:row>173</xdr:row>
      <xdr:rowOff>96305</xdr:rowOff>
    </xdr:to>
    <xdr:sp macro="" textlink="">
      <xdr:nvSpPr>
        <xdr:cNvPr id="85" name="Figura a mano libera 84"/>
        <xdr:cNvSpPr/>
      </xdr:nvSpPr>
      <xdr:spPr>
        <a:xfrm>
          <a:off x="2192589" y="33664492"/>
          <a:ext cx="259723" cy="207463"/>
        </a:xfrm>
        <a:custGeom>
          <a:avLst/>
          <a:gdLst>
            <a:gd name="connsiteX0" fmla="*/ 0 w 9527"/>
            <a:gd name="connsiteY0" fmla="*/ 0 h 85725"/>
            <a:gd name="connsiteX1" fmla="*/ 9525 w 9527"/>
            <a:gd name="connsiteY1" fmla="*/ 85725 h 85725"/>
            <a:gd name="connsiteX0" fmla="*/ 23382 w 33380"/>
            <a:gd name="connsiteY0" fmla="*/ 0 h 10000"/>
            <a:gd name="connsiteX1" fmla="*/ 54 w 33380"/>
            <a:gd name="connsiteY1" fmla="*/ 5556 h 10000"/>
            <a:gd name="connsiteX2" fmla="*/ 33380 w 33380"/>
            <a:gd name="connsiteY2" fmla="*/ 10000 h 10000"/>
            <a:gd name="connsiteX0" fmla="*/ 36695 w 46693"/>
            <a:gd name="connsiteY0" fmla="*/ 0 h 10000"/>
            <a:gd name="connsiteX1" fmla="*/ 36 w 46693"/>
            <a:gd name="connsiteY1" fmla="*/ 7778 h 10000"/>
            <a:gd name="connsiteX2" fmla="*/ 46693 w 46693"/>
            <a:gd name="connsiteY2" fmla="*/ 10000 h 10000"/>
            <a:gd name="connsiteX0" fmla="*/ 23382 w 46711"/>
            <a:gd name="connsiteY0" fmla="*/ 0 h 8148"/>
            <a:gd name="connsiteX1" fmla="*/ 54 w 46711"/>
            <a:gd name="connsiteY1" fmla="*/ 5926 h 8148"/>
            <a:gd name="connsiteX2" fmla="*/ 46711 w 46711"/>
            <a:gd name="connsiteY2" fmla="*/ 8148 h 8148"/>
            <a:gd name="connsiteX0" fmla="*/ 5006 w 10247"/>
            <a:gd name="connsiteY0" fmla="*/ 0 h 10010"/>
            <a:gd name="connsiteX1" fmla="*/ 12 w 10247"/>
            <a:gd name="connsiteY1" fmla="*/ 7273 h 10010"/>
            <a:gd name="connsiteX2" fmla="*/ 10000 w 10247"/>
            <a:gd name="connsiteY2" fmla="*/ 10000 h 10010"/>
            <a:gd name="connsiteX3" fmla="*/ 7146 w 10247"/>
            <a:gd name="connsiteY3" fmla="*/ 8182 h 10010"/>
            <a:gd name="connsiteX0" fmla="*/ 5006 w 13087"/>
            <a:gd name="connsiteY0" fmla="*/ 0 h 10002"/>
            <a:gd name="connsiteX1" fmla="*/ 12 w 13087"/>
            <a:gd name="connsiteY1" fmla="*/ 7273 h 10002"/>
            <a:gd name="connsiteX2" fmla="*/ 10000 w 13087"/>
            <a:gd name="connsiteY2" fmla="*/ 10000 h 10002"/>
            <a:gd name="connsiteX3" fmla="*/ 7146 w 13087"/>
            <a:gd name="connsiteY3" fmla="*/ 8182 h 10002"/>
            <a:gd name="connsiteX0" fmla="*/ 5006 w 22286"/>
            <a:gd name="connsiteY0" fmla="*/ 0 h 8423"/>
            <a:gd name="connsiteX1" fmla="*/ 12 w 22286"/>
            <a:gd name="connsiteY1" fmla="*/ 7273 h 8423"/>
            <a:gd name="connsiteX2" fmla="*/ 22129 w 22286"/>
            <a:gd name="connsiteY2" fmla="*/ 4091 h 8423"/>
            <a:gd name="connsiteX3" fmla="*/ 7146 w 22286"/>
            <a:gd name="connsiteY3" fmla="*/ 8182 h 8423"/>
            <a:gd name="connsiteX0" fmla="*/ 2246 w 9930"/>
            <a:gd name="connsiteY0" fmla="*/ 0 h 10000"/>
            <a:gd name="connsiteX1" fmla="*/ 5 w 9930"/>
            <a:gd name="connsiteY1" fmla="*/ 8635 h 10000"/>
            <a:gd name="connsiteX2" fmla="*/ 9930 w 9930"/>
            <a:gd name="connsiteY2" fmla="*/ 4857 h 10000"/>
            <a:gd name="connsiteX0" fmla="*/ 2262 w 10000"/>
            <a:gd name="connsiteY0" fmla="*/ 0 h 10448"/>
            <a:gd name="connsiteX1" fmla="*/ 5 w 10000"/>
            <a:gd name="connsiteY1" fmla="*/ 8635 h 10448"/>
            <a:gd name="connsiteX2" fmla="*/ 3552 w 10000"/>
            <a:gd name="connsiteY2" fmla="*/ 10253 h 10448"/>
            <a:gd name="connsiteX3" fmla="*/ 10000 w 10000"/>
            <a:gd name="connsiteY3" fmla="*/ 4857 h 10448"/>
            <a:gd name="connsiteX0" fmla="*/ 2262 w 8710"/>
            <a:gd name="connsiteY0" fmla="*/ 0 h 10448"/>
            <a:gd name="connsiteX1" fmla="*/ 5 w 8710"/>
            <a:gd name="connsiteY1" fmla="*/ 8635 h 10448"/>
            <a:gd name="connsiteX2" fmla="*/ 3552 w 8710"/>
            <a:gd name="connsiteY2" fmla="*/ 10253 h 10448"/>
            <a:gd name="connsiteX3" fmla="*/ 8710 w 8710"/>
            <a:gd name="connsiteY3" fmla="*/ 3238 h 10448"/>
            <a:gd name="connsiteX0" fmla="*/ 4686 w 9998"/>
            <a:gd name="connsiteY0" fmla="*/ 0 h 33043"/>
            <a:gd name="connsiteX1" fmla="*/ 4 w 9998"/>
            <a:gd name="connsiteY1" fmla="*/ 31309 h 33043"/>
            <a:gd name="connsiteX2" fmla="*/ 4076 w 9998"/>
            <a:gd name="connsiteY2" fmla="*/ 32857 h 33043"/>
            <a:gd name="connsiteX3" fmla="*/ 9998 w 9998"/>
            <a:gd name="connsiteY3" fmla="*/ 26143 h 33043"/>
            <a:gd name="connsiteX0" fmla="*/ 1347 w 6660"/>
            <a:gd name="connsiteY0" fmla="*/ 2802 h 12747"/>
            <a:gd name="connsiteX1" fmla="*/ 1026 w 6660"/>
            <a:gd name="connsiteY1" fmla="*/ 40 h 12747"/>
            <a:gd name="connsiteX2" fmla="*/ 737 w 6660"/>
            <a:gd name="connsiteY2" fmla="*/ 12746 h 12747"/>
            <a:gd name="connsiteX3" fmla="*/ 6660 w 6660"/>
            <a:gd name="connsiteY3" fmla="*/ 10714 h 12747"/>
            <a:gd name="connsiteX0" fmla="*/ 521 w 8498"/>
            <a:gd name="connsiteY0" fmla="*/ 2198 h 11548"/>
            <a:gd name="connsiteX1" fmla="*/ 39 w 8498"/>
            <a:gd name="connsiteY1" fmla="*/ 31 h 11548"/>
            <a:gd name="connsiteX2" fmla="*/ 4540 w 8498"/>
            <a:gd name="connsiteY2" fmla="*/ 11547 h 11548"/>
            <a:gd name="connsiteX3" fmla="*/ 8498 w 8498"/>
            <a:gd name="connsiteY3" fmla="*/ 8405 h 11548"/>
            <a:gd name="connsiteX0" fmla="*/ 613 w 10000"/>
            <a:gd name="connsiteY0" fmla="*/ 2257 h 10354"/>
            <a:gd name="connsiteX1" fmla="*/ 46 w 10000"/>
            <a:gd name="connsiteY1" fmla="*/ 23 h 10354"/>
            <a:gd name="connsiteX2" fmla="*/ 5342 w 10000"/>
            <a:gd name="connsiteY2" fmla="*/ 10353 h 10354"/>
            <a:gd name="connsiteX3" fmla="*/ 10000 w 10000"/>
            <a:gd name="connsiteY3" fmla="*/ 7632 h 10354"/>
            <a:gd name="connsiteX0" fmla="*/ 5328 w 9964"/>
            <a:gd name="connsiteY0" fmla="*/ 2524 h 10353"/>
            <a:gd name="connsiteX1" fmla="*/ 10 w 9964"/>
            <a:gd name="connsiteY1" fmla="*/ 22 h 10353"/>
            <a:gd name="connsiteX2" fmla="*/ 5306 w 9964"/>
            <a:gd name="connsiteY2" fmla="*/ 10352 h 10353"/>
            <a:gd name="connsiteX3" fmla="*/ 9964 w 9964"/>
            <a:gd name="connsiteY3" fmla="*/ 7631 h 10353"/>
            <a:gd name="connsiteX0" fmla="*/ 1818 w 6471"/>
            <a:gd name="connsiteY0" fmla="*/ 2610 h 10172"/>
            <a:gd name="connsiteX1" fmla="*/ 508 w 6471"/>
            <a:gd name="connsiteY1" fmla="*/ 20 h 10172"/>
            <a:gd name="connsiteX2" fmla="*/ 1796 w 6471"/>
            <a:gd name="connsiteY2" fmla="*/ 10171 h 10172"/>
            <a:gd name="connsiteX3" fmla="*/ 6471 w 6471"/>
            <a:gd name="connsiteY3" fmla="*/ 7543 h 10172"/>
            <a:gd name="connsiteX0" fmla="*/ 6248 w 10000"/>
            <a:gd name="connsiteY0" fmla="*/ 3664 h 9995"/>
            <a:gd name="connsiteX1" fmla="*/ 785 w 10000"/>
            <a:gd name="connsiteY1" fmla="*/ 15 h 9995"/>
            <a:gd name="connsiteX2" fmla="*/ 2775 w 10000"/>
            <a:gd name="connsiteY2" fmla="*/ 9994 h 9995"/>
            <a:gd name="connsiteX3" fmla="*/ 10000 w 10000"/>
            <a:gd name="connsiteY3" fmla="*/ 7410 h 9995"/>
            <a:gd name="connsiteX0" fmla="*/ 6248 w 10000"/>
            <a:gd name="connsiteY0" fmla="*/ 4104 h 10438"/>
            <a:gd name="connsiteX1" fmla="*/ 5843 w 10000"/>
            <a:gd name="connsiteY1" fmla="*/ 2746 h 10438"/>
            <a:gd name="connsiteX2" fmla="*/ 785 w 10000"/>
            <a:gd name="connsiteY2" fmla="*/ 453 h 10438"/>
            <a:gd name="connsiteX3" fmla="*/ 2775 w 10000"/>
            <a:gd name="connsiteY3" fmla="*/ 10437 h 10438"/>
            <a:gd name="connsiteX4" fmla="*/ 10000 w 10000"/>
            <a:gd name="connsiteY4" fmla="*/ 7852 h 10438"/>
            <a:gd name="connsiteX0" fmla="*/ 5342 w 9094"/>
            <a:gd name="connsiteY0" fmla="*/ 2734 h 9068"/>
            <a:gd name="connsiteX1" fmla="*/ 4937 w 9094"/>
            <a:gd name="connsiteY1" fmla="*/ 1376 h 9068"/>
            <a:gd name="connsiteX2" fmla="*/ 3482 w 9094"/>
            <a:gd name="connsiteY2" fmla="*/ 697 h 9068"/>
            <a:gd name="connsiteX3" fmla="*/ 1869 w 9094"/>
            <a:gd name="connsiteY3" fmla="*/ 9067 h 9068"/>
            <a:gd name="connsiteX4" fmla="*/ 9094 w 9094"/>
            <a:gd name="connsiteY4" fmla="*/ 6482 h 9068"/>
            <a:gd name="connsiteX0" fmla="*/ 5154 w 10000"/>
            <a:gd name="connsiteY0" fmla="*/ 3390 h 10000"/>
            <a:gd name="connsiteX1" fmla="*/ 5429 w 10000"/>
            <a:gd name="connsiteY1" fmla="*/ 1517 h 10000"/>
            <a:gd name="connsiteX2" fmla="*/ 3829 w 10000"/>
            <a:gd name="connsiteY2" fmla="*/ 769 h 10000"/>
            <a:gd name="connsiteX3" fmla="*/ 2055 w 10000"/>
            <a:gd name="connsiteY3" fmla="*/ 9999 h 10000"/>
            <a:gd name="connsiteX4" fmla="*/ 10000 w 10000"/>
            <a:gd name="connsiteY4" fmla="*/ 7148 h 10000"/>
            <a:gd name="connsiteX0" fmla="*/ 5154 w 10000"/>
            <a:gd name="connsiteY0" fmla="*/ 3390 h 10375"/>
            <a:gd name="connsiteX1" fmla="*/ 5429 w 10000"/>
            <a:gd name="connsiteY1" fmla="*/ 1517 h 10375"/>
            <a:gd name="connsiteX2" fmla="*/ 3829 w 10000"/>
            <a:gd name="connsiteY2" fmla="*/ 769 h 10375"/>
            <a:gd name="connsiteX3" fmla="*/ 2055 w 10000"/>
            <a:gd name="connsiteY3" fmla="*/ 9999 h 10375"/>
            <a:gd name="connsiteX4" fmla="*/ 6870 w 10000"/>
            <a:gd name="connsiteY4" fmla="*/ 8448 h 10375"/>
            <a:gd name="connsiteX5" fmla="*/ 10000 w 10000"/>
            <a:gd name="connsiteY5" fmla="*/ 7148 h 10375"/>
            <a:gd name="connsiteX0" fmla="*/ 5154 w 10000"/>
            <a:gd name="connsiteY0" fmla="*/ 3390 h 10410"/>
            <a:gd name="connsiteX1" fmla="*/ 5429 w 10000"/>
            <a:gd name="connsiteY1" fmla="*/ 1517 h 10410"/>
            <a:gd name="connsiteX2" fmla="*/ 3829 w 10000"/>
            <a:gd name="connsiteY2" fmla="*/ 769 h 10410"/>
            <a:gd name="connsiteX3" fmla="*/ 2055 w 10000"/>
            <a:gd name="connsiteY3" fmla="*/ 9999 h 10410"/>
            <a:gd name="connsiteX4" fmla="*/ 7230 w 10000"/>
            <a:gd name="connsiteY4" fmla="*/ 8729 h 10410"/>
            <a:gd name="connsiteX5" fmla="*/ 10000 w 10000"/>
            <a:gd name="connsiteY5" fmla="*/ 7148 h 10410"/>
            <a:gd name="connsiteX0" fmla="*/ 5154 w 12881"/>
            <a:gd name="connsiteY0" fmla="*/ 3390 h 10410"/>
            <a:gd name="connsiteX1" fmla="*/ 5429 w 12881"/>
            <a:gd name="connsiteY1" fmla="*/ 1517 h 10410"/>
            <a:gd name="connsiteX2" fmla="*/ 3829 w 12881"/>
            <a:gd name="connsiteY2" fmla="*/ 769 h 10410"/>
            <a:gd name="connsiteX3" fmla="*/ 2055 w 12881"/>
            <a:gd name="connsiteY3" fmla="*/ 9999 h 10410"/>
            <a:gd name="connsiteX4" fmla="*/ 7230 w 12881"/>
            <a:gd name="connsiteY4" fmla="*/ 8729 h 10410"/>
            <a:gd name="connsiteX5" fmla="*/ 12881 w 12881"/>
            <a:gd name="connsiteY5" fmla="*/ 5181 h 10410"/>
            <a:gd name="connsiteX0" fmla="*/ 5154 w 12881"/>
            <a:gd name="connsiteY0" fmla="*/ 3390 h 10397"/>
            <a:gd name="connsiteX1" fmla="*/ 5429 w 12881"/>
            <a:gd name="connsiteY1" fmla="*/ 1517 h 10397"/>
            <a:gd name="connsiteX2" fmla="*/ 3829 w 12881"/>
            <a:gd name="connsiteY2" fmla="*/ 769 h 10397"/>
            <a:gd name="connsiteX3" fmla="*/ 2055 w 12881"/>
            <a:gd name="connsiteY3" fmla="*/ 9999 h 10397"/>
            <a:gd name="connsiteX4" fmla="*/ 6510 w 12881"/>
            <a:gd name="connsiteY4" fmla="*/ 8635 h 10397"/>
            <a:gd name="connsiteX5" fmla="*/ 12881 w 12881"/>
            <a:gd name="connsiteY5" fmla="*/ 5181 h 10397"/>
            <a:gd name="connsiteX0" fmla="*/ 6220 w 13947"/>
            <a:gd name="connsiteY0" fmla="*/ 3390 h 10316"/>
            <a:gd name="connsiteX1" fmla="*/ 6495 w 13947"/>
            <a:gd name="connsiteY1" fmla="*/ 1517 h 10316"/>
            <a:gd name="connsiteX2" fmla="*/ 4895 w 13947"/>
            <a:gd name="connsiteY2" fmla="*/ 769 h 10316"/>
            <a:gd name="connsiteX3" fmla="*/ 1861 w 13947"/>
            <a:gd name="connsiteY3" fmla="*/ 9905 h 10316"/>
            <a:gd name="connsiteX4" fmla="*/ 7576 w 13947"/>
            <a:gd name="connsiteY4" fmla="*/ 8635 h 10316"/>
            <a:gd name="connsiteX5" fmla="*/ 13947 w 13947"/>
            <a:gd name="connsiteY5" fmla="*/ 5181 h 10316"/>
            <a:gd name="connsiteX0" fmla="*/ 6495 w 13947"/>
            <a:gd name="connsiteY0" fmla="*/ 1517 h 10316"/>
            <a:gd name="connsiteX1" fmla="*/ 4895 w 13947"/>
            <a:gd name="connsiteY1" fmla="*/ 769 h 10316"/>
            <a:gd name="connsiteX2" fmla="*/ 1861 w 13947"/>
            <a:gd name="connsiteY2" fmla="*/ 9905 h 10316"/>
            <a:gd name="connsiteX3" fmla="*/ 7576 w 13947"/>
            <a:gd name="connsiteY3" fmla="*/ 8635 h 10316"/>
            <a:gd name="connsiteX4" fmla="*/ 13947 w 13947"/>
            <a:gd name="connsiteY4" fmla="*/ 5181 h 10316"/>
            <a:gd name="connsiteX0" fmla="*/ 6219 w 13671"/>
            <a:gd name="connsiteY0" fmla="*/ 1663 h 10462"/>
            <a:gd name="connsiteX1" fmla="*/ 6960 w 13671"/>
            <a:gd name="connsiteY1" fmla="*/ 728 h 10462"/>
            <a:gd name="connsiteX2" fmla="*/ 1585 w 13671"/>
            <a:gd name="connsiteY2" fmla="*/ 10051 h 10462"/>
            <a:gd name="connsiteX3" fmla="*/ 7300 w 13671"/>
            <a:gd name="connsiteY3" fmla="*/ 8781 h 10462"/>
            <a:gd name="connsiteX4" fmla="*/ 13671 w 13671"/>
            <a:gd name="connsiteY4" fmla="*/ 5327 h 10462"/>
            <a:gd name="connsiteX0" fmla="*/ 6000 w 13452"/>
            <a:gd name="connsiteY0" fmla="*/ 919 h 9718"/>
            <a:gd name="connsiteX1" fmla="*/ 9262 w 13452"/>
            <a:gd name="connsiteY1" fmla="*/ 1014 h 9718"/>
            <a:gd name="connsiteX2" fmla="*/ 1366 w 13452"/>
            <a:gd name="connsiteY2" fmla="*/ 9307 h 9718"/>
            <a:gd name="connsiteX3" fmla="*/ 7081 w 13452"/>
            <a:gd name="connsiteY3" fmla="*/ 8037 h 9718"/>
            <a:gd name="connsiteX4" fmla="*/ 13452 w 13452"/>
            <a:gd name="connsiteY4" fmla="*/ 4583 h 9718"/>
            <a:gd name="connsiteX0" fmla="*/ 8610 w 10000"/>
            <a:gd name="connsiteY0" fmla="*/ 2188 h 9603"/>
            <a:gd name="connsiteX1" fmla="*/ 6885 w 10000"/>
            <a:gd name="connsiteY1" fmla="*/ 647 h 9603"/>
            <a:gd name="connsiteX2" fmla="*/ 1015 w 10000"/>
            <a:gd name="connsiteY2" fmla="*/ 9181 h 9603"/>
            <a:gd name="connsiteX3" fmla="*/ 5264 w 10000"/>
            <a:gd name="connsiteY3" fmla="*/ 7874 h 9603"/>
            <a:gd name="connsiteX4" fmla="*/ 10000 w 10000"/>
            <a:gd name="connsiteY4" fmla="*/ 4320 h 9603"/>
            <a:gd name="connsiteX0" fmla="*/ 7595 w 8985"/>
            <a:gd name="connsiteY0" fmla="*/ 2278 h 10001"/>
            <a:gd name="connsiteX1" fmla="*/ 5870 w 8985"/>
            <a:gd name="connsiteY1" fmla="*/ 674 h 10001"/>
            <a:gd name="connsiteX2" fmla="*/ 1973 w 8985"/>
            <a:gd name="connsiteY2" fmla="*/ 1677 h 10001"/>
            <a:gd name="connsiteX3" fmla="*/ 0 w 8985"/>
            <a:gd name="connsiteY3" fmla="*/ 9561 h 10001"/>
            <a:gd name="connsiteX4" fmla="*/ 4249 w 8985"/>
            <a:gd name="connsiteY4" fmla="*/ 8200 h 10001"/>
            <a:gd name="connsiteX5" fmla="*/ 8985 w 8985"/>
            <a:gd name="connsiteY5" fmla="*/ 4499 h 10001"/>
            <a:gd name="connsiteX0" fmla="*/ 9623 w 11170"/>
            <a:gd name="connsiteY0" fmla="*/ 2278 h 10000"/>
            <a:gd name="connsiteX1" fmla="*/ 7703 w 11170"/>
            <a:gd name="connsiteY1" fmla="*/ 674 h 10000"/>
            <a:gd name="connsiteX2" fmla="*/ 3366 w 11170"/>
            <a:gd name="connsiteY2" fmla="*/ 1677 h 10000"/>
            <a:gd name="connsiteX3" fmla="*/ 88 w 11170"/>
            <a:gd name="connsiteY3" fmla="*/ 5389 h 10000"/>
            <a:gd name="connsiteX4" fmla="*/ 1170 w 11170"/>
            <a:gd name="connsiteY4" fmla="*/ 9560 h 10000"/>
            <a:gd name="connsiteX5" fmla="*/ 5899 w 11170"/>
            <a:gd name="connsiteY5" fmla="*/ 8199 h 10000"/>
            <a:gd name="connsiteX6" fmla="*/ 11170 w 11170"/>
            <a:gd name="connsiteY6" fmla="*/ 4499 h 10000"/>
            <a:gd name="connsiteX0" fmla="*/ 9570 w 11117"/>
            <a:gd name="connsiteY0" fmla="*/ 2278 h 8732"/>
            <a:gd name="connsiteX1" fmla="*/ 7650 w 11117"/>
            <a:gd name="connsiteY1" fmla="*/ 674 h 8732"/>
            <a:gd name="connsiteX2" fmla="*/ 3313 w 11117"/>
            <a:gd name="connsiteY2" fmla="*/ 1677 h 8732"/>
            <a:gd name="connsiteX3" fmla="*/ 35 w 11117"/>
            <a:gd name="connsiteY3" fmla="*/ 5389 h 8732"/>
            <a:gd name="connsiteX4" fmla="*/ 2905 w 11117"/>
            <a:gd name="connsiteY4" fmla="*/ 7854 h 8732"/>
            <a:gd name="connsiteX5" fmla="*/ 5846 w 11117"/>
            <a:gd name="connsiteY5" fmla="*/ 8199 h 8732"/>
            <a:gd name="connsiteX6" fmla="*/ 11117 w 11117"/>
            <a:gd name="connsiteY6" fmla="*/ 4499 h 8732"/>
            <a:gd name="connsiteX0" fmla="*/ 8667 w 10059"/>
            <a:gd name="connsiteY0" fmla="*/ 2608 h 10064"/>
            <a:gd name="connsiteX1" fmla="*/ 6940 w 10059"/>
            <a:gd name="connsiteY1" fmla="*/ 771 h 10064"/>
            <a:gd name="connsiteX2" fmla="*/ 3039 w 10059"/>
            <a:gd name="connsiteY2" fmla="*/ 1920 h 10064"/>
            <a:gd name="connsiteX3" fmla="*/ 90 w 10059"/>
            <a:gd name="connsiteY3" fmla="*/ 6171 h 10064"/>
            <a:gd name="connsiteX4" fmla="*/ 930 w 10059"/>
            <a:gd name="connsiteY4" fmla="*/ 9109 h 10064"/>
            <a:gd name="connsiteX5" fmla="*/ 5318 w 10059"/>
            <a:gd name="connsiteY5" fmla="*/ 9389 h 10064"/>
            <a:gd name="connsiteX6" fmla="*/ 10059 w 10059"/>
            <a:gd name="connsiteY6" fmla="*/ 5151 h 10064"/>
            <a:gd name="connsiteX0" fmla="*/ 8667 w 10059"/>
            <a:gd name="connsiteY0" fmla="*/ 859 h 8315"/>
            <a:gd name="connsiteX1" fmla="*/ 3039 w 10059"/>
            <a:gd name="connsiteY1" fmla="*/ 171 h 8315"/>
            <a:gd name="connsiteX2" fmla="*/ 90 w 10059"/>
            <a:gd name="connsiteY2" fmla="*/ 4422 h 8315"/>
            <a:gd name="connsiteX3" fmla="*/ 930 w 10059"/>
            <a:gd name="connsiteY3" fmla="*/ 7360 h 8315"/>
            <a:gd name="connsiteX4" fmla="*/ 5318 w 10059"/>
            <a:gd name="connsiteY4" fmla="*/ 7640 h 8315"/>
            <a:gd name="connsiteX5" fmla="*/ 10059 w 10059"/>
            <a:gd name="connsiteY5" fmla="*/ 3402 h 8315"/>
            <a:gd name="connsiteX0" fmla="*/ 8616 w 10000"/>
            <a:gd name="connsiteY0" fmla="*/ 457 h 9423"/>
            <a:gd name="connsiteX1" fmla="*/ 3421 w 10000"/>
            <a:gd name="connsiteY1" fmla="*/ 321 h 9423"/>
            <a:gd name="connsiteX2" fmla="*/ 89 w 10000"/>
            <a:gd name="connsiteY2" fmla="*/ 4742 h 9423"/>
            <a:gd name="connsiteX3" fmla="*/ 925 w 10000"/>
            <a:gd name="connsiteY3" fmla="*/ 8275 h 9423"/>
            <a:gd name="connsiteX4" fmla="*/ 5287 w 10000"/>
            <a:gd name="connsiteY4" fmla="*/ 8612 h 9423"/>
            <a:gd name="connsiteX5" fmla="*/ 10000 w 10000"/>
            <a:gd name="connsiteY5" fmla="*/ 3515 h 9423"/>
            <a:gd name="connsiteX0" fmla="*/ 4886 w 10000"/>
            <a:gd name="connsiteY0" fmla="*/ 2896 h 9771"/>
            <a:gd name="connsiteX1" fmla="*/ 3421 w 10000"/>
            <a:gd name="connsiteY1" fmla="*/ 112 h 9771"/>
            <a:gd name="connsiteX2" fmla="*/ 89 w 10000"/>
            <a:gd name="connsiteY2" fmla="*/ 4803 h 9771"/>
            <a:gd name="connsiteX3" fmla="*/ 925 w 10000"/>
            <a:gd name="connsiteY3" fmla="*/ 8553 h 9771"/>
            <a:gd name="connsiteX4" fmla="*/ 5287 w 10000"/>
            <a:gd name="connsiteY4" fmla="*/ 8910 h 9771"/>
            <a:gd name="connsiteX5" fmla="*/ 10000 w 10000"/>
            <a:gd name="connsiteY5" fmla="*/ 3501 h 9771"/>
            <a:gd name="connsiteX0" fmla="*/ 4886 w 10799"/>
            <a:gd name="connsiteY0" fmla="*/ 2964 h 10000"/>
            <a:gd name="connsiteX1" fmla="*/ 3421 w 10799"/>
            <a:gd name="connsiteY1" fmla="*/ 115 h 10000"/>
            <a:gd name="connsiteX2" fmla="*/ 89 w 10799"/>
            <a:gd name="connsiteY2" fmla="*/ 4916 h 10000"/>
            <a:gd name="connsiteX3" fmla="*/ 925 w 10799"/>
            <a:gd name="connsiteY3" fmla="*/ 8753 h 10000"/>
            <a:gd name="connsiteX4" fmla="*/ 5287 w 10799"/>
            <a:gd name="connsiteY4" fmla="*/ 9119 h 10000"/>
            <a:gd name="connsiteX5" fmla="*/ 10799 w 10799"/>
            <a:gd name="connsiteY5" fmla="*/ 3283 h 10000"/>
            <a:gd name="connsiteX0" fmla="*/ 4220 w 10799"/>
            <a:gd name="connsiteY0" fmla="*/ 1952 h 10039"/>
            <a:gd name="connsiteX1" fmla="*/ 3421 w 10799"/>
            <a:gd name="connsiteY1" fmla="*/ 154 h 10039"/>
            <a:gd name="connsiteX2" fmla="*/ 89 w 10799"/>
            <a:gd name="connsiteY2" fmla="*/ 4955 h 10039"/>
            <a:gd name="connsiteX3" fmla="*/ 925 w 10799"/>
            <a:gd name="connsiteY3" fmla="*/ 8792 h 10039"/>
            <a:gd name="connsiteX4" fmla="*/ 5287 w 10799"/>
            <a:gd name="connsiteY4" fmla="*/ 9158 h 10039"/>
            <a:gd name="connsiteX5" fmla="*/ 10799 w 10799"/>
            <a:gd name="connsiteY5" fmla="*/ 3322 h 10039"/>
            <a:gd name="connsiteX0" fmla="*/ 4319 w 10898"/>
            <a:gd name="connsiteY0" fmla="*/ 1952 h 9808"/>
            <a:gd name="connsiteX1" fmla="*/ 3520 w 10898"/>
            <a:gd name="connsiteY1" fmla="*/ 154 h 9808"/>
            <a:gd name="connsiteX2" fmla="*/ 188 w 10898"/>
            <a:gd name="connsiteY2" fmla="*/ 4955 h 9808"/>
            <a:gd name="connsiteX3" fmla="*/ 491 w 10898"/>
            <a:gd name="connsiteY3" fmla="*/ 8342 h 9808"/>
            <a:gd name="connsiteX4" fmla="*/ 5386 w 10898"/>
            <a:gd name="connsiteY4" fmla="*/ 9158 h 9808"/>
            <a:gd name="connsiteX5" fmla="*/ 10898 w 10898"/>
            <a:gd name="connsiteY5" fmla="*/ 3322 h 98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898" h="9808">
              <a:moveTo>
                <a:pt x="4319" y="1952"/>
              </a:moveTo>
              <a:cubicBezTo>
                <a:pt x="3154" y="1765"/>
                <a:pt x="4941" y="-623"/>
                <a:pt x="3520" y="154"/>
              </a:cubicBezTo>
              <a:cubicBezTo>
                <a:pt x="2100" y="928"/>
                <a:pt x="517" y="2990"/>
                <a:pt x="188" y="4955"/>
              </a:cubicBezTo>
              <a:cubicBezTo>
                <a:pt x="-139" y="6920"/>
                <a:pt x="-42" y="7491"/>
                <a:pt x="491" y="8342"/>
              </a:cubicBezTo>
              <a:cubicBezTo>
                <a:pt x="866" y="10393"/>
                <a:pt x="4407" y="9919"/>
                <a:pt x="5386" y="9158"/>
              </a:cubicBezTo>
              <a:cubicBezTo>
                <a:pt x="6365" y="8395"/>
                <a:pt x="10511" y="3670"/>
                <a:pt x="10898" y="3322"/>
              </a:cubicBezTo>
            </a:path>
          </a:pathLst>
        </a:cu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152401</xdr:colOff>
      <xdr:row>137</xdr:row>
      <xdr:rowOff>9525</xdr:rowOff>
    </xdr:from>
    <xdr:to>
      <xdr:col>12</xdr:col>
      <xdr:colOff>352425</xdr:colOff>
      <xdr:row>137</xdr:row>
      <xdr:rowOff>9525</xdr:rowOff>
    </xdr:to>
    <xdr:cxnSp macro="">
      <xdr:nvCxnSpPr>
        <xdr:cNvPr id="87" name="Connettore 2 86"/>
        <xdr:cNvCxnSpPr/>
      </xdr:nvCxnSpPr>
      <xdr:spPr>
        <a:xfrm flipH="1">
          <a:off x="5838826" y="27136725"/>
          <a:ext cx="2028824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342900</xdr:colOff>
      <xdr:row>137</xdr:row>
      <xdr:rowOff>9525</xdr:rowOff>
    </xdr:from>
    <xdr:to>
      <xdr:col>12</xdr:col>
      <xdr:colOff>361950</xdr:colOff>
      <xdr:row>140</xdr:row>
      <xdr:rowOff>95250</xdr:rowOff>
    </xdr:to>
    <xdr:cxnSp macro="">
      <xdr:nvCxnSpPr>
        <xdr:cNvPr id="90" name="Connettore 2 89"/>
        <xdr:cNvCxnSpPr/>
      </xdr:nvCxnSpPr>
      <xdr:spPr>
        <a:xfrm>
          <a:off x="7858125" y="27231975"/>
          <a:ext cx="19050" cy="6667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137</xdr:row>
      <xdr:rowOff>0</xdr:rowOff>
    </xdr:from>
    <xdr:to>
      <xdr:col>9</xdr:col>
      <xdr:colOff>171450</xdr:colOff>
      <xdr:row>140</xdr:row>
      <xdr:rowOff>114300</xdr:rowOff>
    </xdr:to>
    <xdr:cxnSp macro="">
      <xdr:nvCxnSpPr>
        <xdr:cNvPr id="92" name="Connettore 1 91"/>
        <xdr:cNvCxnSpPr/>
      </xdr:nvCxnSpPr>
      <xdr:spPr>
        <a:xfrm flipH="1">
          <a:off x="5848350" y="27222450"/>
          <a:ext cx="9525" cy="6953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438150</xdr:colOff>
      <xdr:row>137</xdr:row>
      <xdr:rowOff>19050</xdr:rowOff>
    </xdr:from>
    <xdr:to>
      <xdr:col>12</xdr:col>
      <xdr:colOff>342900</xdr:colOff>
      <xdr:row>137</xdr:row>
      <xdr:rowOff>19050</xdr:rowOff>
    </xdr:to>
    <xdr:cxnSp macro="">
      <xdr:nvCxnSpPr>
        <xdr:cNvPr id="104" name="Connettore 2 103"/>
        <xdr:cNvCxnSpPr/>
      </xdr:nvCxnSpPr>
      <xdr:spPr>
        <a:xfrm flipH="1">
          <a:off x="7343775" y="27146250"/>
          <a:ext cx="514350" cy="0"/>
        </a:xfrm>
        <a:prstGeom prst="straightConnector1">
          <a:avLst/>
        </a:prstGeom>
        <a:ln w="25400">
          <a:solidFill>
            <a:srgbClr val="F907CB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371475</xdr:colOff>
      <xdr:row>140</xdr:row>
      <xdr:rowOff>95250</xdr:rowOff>
    </xdr:from>
    <xdr:to>
      <xdr:col>9</xdr:col>
      <xdr:colOff>190501</xdr:colOff>
      <xdr:row>140</xdr:row>
      <xdr:rowOff>95253</xdr:rowOff>
    </xdr:to>
    <xdr:cxnSp macro="">
      <xdr:nvCxnSpPr>
        <xdr:cNvPr id="98" name="Connettore 2 97"/>
        <xdr:cNvCxnSpPr/>
      </xdr:nvCxnSpPr>
      <xdr:spPr>
        <a:xfrm flipH="1" flipV="1">
          <a:off x="5448300" y="27898725"/>
          <a:ext cx="428626" cy="3"/>
        </a:xfrm>
        <a:prstGeom prst="straightConnector1">
          <a:avLst/>
        </a:prstGeom>
        <a:ln w="25400">
          <a:solidFill>
            <a:srgbClr val="F907CB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137</xdr:row>
      <xdr:rowOff>19050</xdr:rowOff>
    </xdr:from>
    <xdr:to>
      <xdr:col>12</xdr:col>
      <xdr:colOff>314325</xdr:colOff>
      <xdr:row>140</xdr:row>
      <xdr:rowOff>95250</xdr:rowOff>
    </xdr:to>
    <xdr:cxnSp macro="">
      <xdr:nvCxnSpPr>
        <xdr:cNvPr id="139" name="Connettore 2 138"/>
        <xdr:cNvCxnSpPr/>
      </xdr:nvCxnSpPr>
      <xdr:spPr>
        <a:xfrm flipH="1">
          <a:off x="5457825" y="27193875"/>
          <a:ext cx="2371725" cy="657225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133</xdr:row>
      <xdr:rowOff>66675</xdr:rowOff>
    </xdr:from>
    <xdr:to>
      <xdr:col>13</xdr:col>
      <xdr:colOff>552450</xdr:colOff>
      <xdr:row>137</xdr:row>
      <xdr:rowOff>0</xdr:rowOff>
    </xdr:to>
    <xdr:cxnSp macro="">
      <xdr:nvCxnSpPr>
        <xdr:cNvPr id="148" name="Connettore 2 147"/>
        <xdr:cNvCxnSpPr/>
      </xdr:nvCxnSpPr>
      <xdr:spPr>
        <a:xfrm flipV="1">
          <a:off x="7848600" y="26469975"/>
          <a:ext cx="828675" cy="7048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133</xdr:row>
      <xdr:rowOff>66675</xdr:rowOff>
    </xdr:from>
    <xdr:to>
      <xdr:col>13</xdr:col>
      <xdr:colOff>561975</xdr:colOff>
      <xdr:row>137</xdr:row>
      <xdr:rowOff>0</xdr:rowOff>
    </xdr:to>
    <xdr:cxnSp macro="">
      <xdr:nvCxnSpPr>
        <xdr:cNvPr id="157" name="Connettore 1 156"/>
        <xdr:cNvCxnSpPr/>
      </xdr:nvCxnSpPr>
      <xdr:spPr>
        <a:xfrm flipH="1">
          <a:off x="6286500" y="26469975"/>
          <a:ext cx="2400300" cy="704850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209550</xdr:colOff>
      <xdr:row>130</xdr:row>
      <xdr:rowOff>38100</xdr:rowOff>
    </xdr:from>
    <xdr:to>
      <xdr:col>13</xdr:col>
      <xdr:colOff>337789</xdr:colOff>
      <xdr:row>131</xdr:row>
      <xdr:rowOff>104775</xdr:rowOff>
    </xdr:to>
    <xdr:pic>
      <xdr:nvPicPr>
        <xdr:cNvPr id="138" name="Immagine 137" descr="http://1.bp.blogspot.com/_6Q-PaJsTBjs/TK8O_kvpfqI/AAAAAAAADls/aEM_N9HmTZY/s1600/COME+CALCOLARE+L%27AREA+DI+UN+CILINDR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5850850"/>
          <a:ext cx="1957039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118</xdr:row>
      <xdr:rowOff>171794</xdr:rowOff>
    </xdr:from>
    <xdr:to>
      <xdr:col>5</xdr:col>
      <xdr:colOff>593989</xdr:colOff>
      <xdr:row>121</xdr:row>
      <xdr:rowOff>19050</xdr:rowOff>
    </xdr:to>
    <xdr:cxnSp macro="">
      <xdr:nvCxnSpPr>
        <xdr:cNvPr id="26" name="Connettore 1 25"/>
        <xdr:cNvCxnSpPr>
          <a:endCxn id="84" idx="3"/>
        </xdr:cNvCxnSpPr>
      </xdr:nvCxnSpPr>
      <xdr:spPr>
        <a:xfrm flipV="1">
          <a:off x="3086100" y="23107994"/>
          <a:ext cx="593989" cy="4282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160</xdr:row>
      <xdr:rowOff>9525</xdr:rowOff>
    </xdr:from>
    <xdr:to>
      <xdr:col>4</xdr:col>
      <xdr:colOff>0</xdr:colOff>
      <xdr:row>166</xdr:row>
      <xdr:rowOff>9525</xdr:rowOff>
    </xdr:to>
    <xdr:cxnSp macro="">
      <xdr:nvCxnSpPr>
        <xdr:cNvPr id="46" name="Connettore 2 45"/>
        <xdr:cNvCxnSpPr/>
      </xdr:nvCxnSpPr>
      <xdr:spPr>
        <a:xfrm>
          <a:off x="2438400" y="31632525"/>
          <a:ext cx="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485775</xdr:colOff>
      <xdr:row>160</xdr:row>
      <xdr:rowOff>9525</xdr:rowOff>
    </xdr:from>
    <xdr:to>
      <xdr:col>5</xdr:col>
      <xdr:colOff>171450</xdr:colOff>
      <xdr:row>160</xdr:row>
      <xdr:rowOff>9526</xdr:rowOff>
    </xdr:to>
    <xdr:cxnSp macro="">
      <xdr:nvCxnSpPr>
        <xdr:cNvPr id="72" name="Connettore 1 71"/>
        <xdr:cNvCxnSpPr/>
      </xdr:nvCxnSpPr>
      <xdr:spPr>
        <a:xfrm flipH="1" flipV="1">
          <a:off x="2314575" y="31632525"/>
          <a:ext cx="942975" cy="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514350</xdr:colOff>
      <xdr:row>166</xdr:row>
      <xdr:rowOff>9525</xdr:rowOff>
    </xdr:from>
    <xdr:to>
      <xdr:col>5</xdr:col>
      <xdr:colOff>200025</xdr:colOff>
      <xdr:row>166</xdr:row>
      <xdr:rowOff>9526</xdr:rowOff>
    </xdr:to>
    <xdr:cxnSp macro="">
      <xdr:nvCxnSpPr>
        <xdr:cNvPr id="155" name="Connettore 1 154"/>
        <xdr:cNvCxnSpPr/>
      </xdr:nvCxnSpPr>
      <xdr:spPr>
        <a:xfrm flipH="1" flipV="1">
          <a:off x="2343150" y="32775525"/>
          <a:ext cx="942975" cy="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180976</xdr:colOff>
      <xdr:row>140</xdr:row>
      <xdr:rowOff>95250</xdr:rowOff>
    </xdr:from>
    <xdr:to>
      <xdr:col>12</xdr:col>
      <xdr:colOff>352425</xdr:colOff>
      <xdr:row>140</xdr:row>
      <xdr:rowOff>104775</xdr:rowOff>
    </xdr:to>
    <xdr:cxnSp macro="">
      <xdr:nvCxnSpPr>
        <xdr:cNvPr id="37" name="Connettore 1 36"/>
        <xdr:cNvCxnSpPr/>
      </xdr:nvCxnSpPr>
      <xdr:spPr>
        <a:xfrm flipH="1">
          <a:off x="5867401" y="27898725"/>
          <a:ext cx="2000249" cy="9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137</xdr:row>
      <xdr:rowOff>9525</xdr:rowOff>
    </xdr:from>
    <xdr:to>
      <xdr:col>12</xdr:col>
      <xdr:colOff>333375</xdr:colOff>
      <xdr:row>140</xdr:row>
      <xdr:rowOff>95250</xdr:rowOff>
    </xdr:to>
    <xdr:cxnSp macro="">
      <xdr:nvCxnSpPr>
        <xdr:cNvPr id="86" name="Connettore 2 85"/>
        <xdr:cNvCxnSpPr/>
      </xdr:nvCxnSpPr>
      <xdr:spPr>
        <a:xfrm flipH="1">
          <a:off x="5838825" y="27184350"/>
          <a:ext cx="2009775" cy="66675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137</xdr:row>
      <xdr:rowOff>28575</xdr:rowOff>
    </xdr:from>
    <xdr:to>
      <xdr:col>11</xdr:col>
      <xdr:colOff>428625</xdr:colOff>
      <xdr:row>140</xdr:row>
      <xdr:rowOff>95250</xdr:rowOff>
    </xdr:to>
    <xdr:cxnSp macro="">
      <xdr:nvCxnSpPr>
        <xdr:cNvPr id="89" name="Connettore 1 88"/>
        <xdr:cNvCxnSpPr/>
      </xdr:nvCxnSpPr>
      <xdr:spPr>
        <a:xfrm flipH="1">
          <a:off x="5476875" y="27203400"/>
          <a:ext cx="1857375" cy="647700"/>
        </a:xfrm>
        <a:prstGeom prst="line">
          <a:avLst/>
        </a:prstGeom>
        <a:ln>
          <a:solidFill>
            <a:srgbClr val="F907CB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136</xdr:row>
      <xdr:rowOff>180976</xdr:rowOff>
    </xdr:from>
    <xdr:to>
      <xdr:col>10</xdr:col>
      <xdr:colOff>0</xdr:colOff>
      <xdr:row>140</xdr:row>
      <xdr:rowOff>76200</xdr:rowOff>
    </xdr:to>
    <xdr:cxnSp macro="">
      <xdr:nvCxnSpPr>
        <xdr:cNvPr id="156" name="Connettore 2 155"/>
        <xdr:cNvCxnSpPr/>
      </xdr:nvCxnSpPr>
      <xdr:spPr>
        <a:xfrm flipV="1">
          <a:off x="5505450" y="27155776"/>
          <a:ext cx="790575" cy="67627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419100</xdr:colOff>
      <xdr:row>133</xdr:row>
      <xdr:rowOff>95250</xdr:rowOff>
    </xdr:from>
    <xdr:to>
      <xdr:col>13</xdr:col>
      <xdr:colOff>514350</xdr:colOff>
      <xdr:row>140</xdr:row>
      <xdr:rowOff>104775</xdr:rowOff>
    </xdr:to>
    <xdr:cxnSp macro="">
      <xdr:nvCxnSpPr>
        <xdr:cNvPr id="163" name="Connettore 2 162"/>
        <xdr:cNvCxnSpPr/>
      </xdr:nvCxnSpPr>
      <xdr:spPr>
        <a:xfrm flipH="1">
          <a:off x="5495925" y="26498550"/>
          <a:ext cx="3143250" cy="1409700"/>
        </a:xfrm>
        <a:prstGeom prst="straightConnector1">
          <a:avLst/>
        </a:prstGeom>
        <a:ln w="53975">
          <a:solidFill>
            <a:srgbClr val="FF0000">
              <a:alpha val="84000"/>
            </a:srgb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130</xdr:row>
      <xdr:rowOff>95250</xdr:rowOff>
    </xdr:from>
    <xdr:to>
      <xdr:col>4</xdr:col>
      <xdr:colOff>238125</xdr:colOff>
      <xdr:row>130</xdr:row>
      <xdr:rowOff>171450</xdr:rowOff>
    </xdr:to>
    <xdr:sp macro="" textlink="">
      <xdr:nvSpPr>
        <xdr:cNvPr id="170" name="Freccia a sinistra 169"/>
        <xdr:cNvSpPr/>
      </xdr:nvSpPr>
      <xdr:spPr>
        <a:xfrm>
          <a:off x="2438400" y="25974675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533400</xdr:colOff>
      <xdr:row>131</xdr:row>
      <xdr:rowOff>142875</xdr:rowOff>
    </xdr:from>
    <xdr:to>
      <xdr:col>4</xdr:col>
      <xdr:colOff>161925</xdr:colOff>
      <xdr:row>132</xdr:row>
      <xdr:rowOff>28575</xdr:rowOff>
    </xdr:to>
    <xdr:sp macro="" textlink="">
      <xdr:nvSpPr>
        <xdr:cNvPr id="171" name="Freccia a sinistra 170"/>
        <xdr:cNvSpPr/>
      </xdr:nvSpPr>
      <xdr:spPr>
        <a:xfrm>
          <a:off x="2362200" y="26212800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476250</xdr:colOff>
      <xdr:row>132</xdr:row>
      <xdr:rowOff>180975</xdr:rowOff>
    </xdr:from>
    <xdr:to>
      <xdr:col>4</xdr:col>
      <xdr:colOff>104775</xdr:colOff>
      <xdr:row>133</xdr:row>
      <xdr:rowOff>66675</xdr:rowOff>
    </xdr:to>
    <xdr:sp macro="" textlink="">
      <xdr:nvSpPr>
        <xdr:cNvPr id="173" name="Freccia a sinistra 172"/>
        <xdr:cNvSpPr/>
      </xdr:nvSpPr>
      <xdr:spPr>
        <a:xfrm>
          <a:off x="2305050" y="26441400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438150</xdr:colOff>
      <xdr:row>133</xdr:row>
      <xdr:rowOff>219075</xdr:rowOff>
    </xdr:from>
    <xdr:to>
      <xdr:col>4</xdr:col>
      <xdr:colOff>66675</xdr:colOff>
      <xdr:row>134</xdr:row>
      <xdr:rowOff>57150</xdr:rowOff>
    </xdr:to>
    <xdr:sp macro="" textlink="">
      <xdr:nvSpPr>
        <xdr:cNvPr id="175" name="Freccia a sinistra 174"/>
        <xdr:cNvSpPr/>
      </xdr:nvSpPr>
      <xdr:spPr>
        <a:xfrm>
          <a:off x="2266950" y="26670000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400050</xdr:colOff>
      <xdr:row>135</xdr:row>
      <xdr:rowOff>57150</xdr:rowOff>
    </xdr:from>
    <xdr:to>
      <xdr:col>4</xdr:col>
      <xdr:colOff>28575</xdr:colOff>
      <xdr:row>135</xdr:row>
      <xdr:rowOff>121918</xdr:rowOff>
    </xdr:to>
    <xdr:sp macro="" textlink="">
      <xdr:nvSpPr>
        <xdr:cNvPr id="176" name="Freccia a sinistra 175"/>
        <xdr:cNvSpPr/>
      </xdr:nvSpPr>
      <xdr:spPr>
        <a:xfrm flipV="1">
          <a:off x="2228850" y="26936700"/>
          <a:ext cx="238125" cy="6476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400050</xdr:colOff>
      <xdr:row>138</xdr:row>
      <xdr:rowOff>114300</xdr:rowOff>
    </xdr:from>
    <xdr:to>
      <xdr:col>4</xdr:col>
      <xdr:colOff>28575</xdr:colOff>
      <xdr:row>139</xdr:row>
      <xdr:rowOff>0</xdr:rowOff>
    </xdr:to>
    <xdr:sp macro="" textlink="">
      <xdr:nvSpPr>
        <xdr:cNvPr id="177" name="Freccia a sinistra 176"/>
        <xdr:cNvSpPr/>
      </xdr:nvSpPr>
      <xdr:spPr>
        <a:xfrm>
          <a:off x="2228850" y="27584400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428625</xdr:colOff>
      <xdr:row>139</xdr:row>
      <xdr:rowOff>161925</xdr:rowOff>
    </xdr:from>
    <xdr:to>
      <xdr:col>4</xdr:col>
      <xdr:colOff>57150</xdr:colOff>
      <xdr:row>140</xdr:row>
      <xdr:rowOff>47625</xdr:rowOff>
    </xdr:to>
    <xdr:sp macro="" textlink="">
      <xdr:nvSpPr>
        <xdr:cNvPr id="178" name="Freccia a sinistra 177"/>
        <xdr:cNvSpPr/>
      </xdr:nvSpPr>
      <xdr:spPr>
        <a:xfrm>
          <a:off x="2257425" y="27822525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495300</xdr:colOff>
      <xdr:row>140</xdr:row>
      <xdr:rowOff>180975</xdr:rowOff>
    </xdr:from>
    <xdr:to>
      <xdr:col>4</xdr:col>
      <xdr:colOff>123825</xdr:colOff>
      <xdr:row>141</xdr:row>
      <xdr:rowOff>66675</xdr:rowOff>
    </xdr:to>
    <xdr:sp macro="" textlink="">
      <xdr:nvSpPr>
        <xdr:cNvPr id="179" name="Freccia a sinistra 178"/>
        <xdr:cNvSpPr/>
      </xdr:nvSpPr>
      <xdr:spPr>
        <a:xfrm>
          <a:off x="2324100" y="28032075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542925</xdr:colOff>
      <xdr:row>142</xdr:row>
      <xdr:rowOff>66675</xdr:rowOff>
    </xdr:from>
    <xdr:to>
      <xdr:col>4</xdr:col>
      <xdr:colOff>171450</xdr:colOff>
      <xdr:row>142</xdr:row>
      <xdr:rowOff>142875</xdr:rowOff>
    </xdr:to>
    <xdr:sp macro="" textlink="">
      <xdr:nvSpPr>
        <xdr:cNvPr id="181" name="Freccia a sinistra 180"/>
        <xdr:cNvSpPr/>
      </xdr:nvSpPr>
      <xdr:spPr>
        <a:xfrm>
          <a:off x="2371725" y="28298775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9525</xdr:colOff>
      <xdr:row>143</xdr:row>
      <xdr:rowOff>47625</xdr:rowOff>
    </xdr:from>
    <xdr:to>
      <xdr:col>4</xdr:col>
      <xdr:colOff>247650</xdr:colOff>
      <xdr:row>143</xdr:row>
      <xdr:rowOff>123825</xdr:rowOff>
    </xdr:to>
    <xdr:sp macro="" textlink="">
      <xdr:nvSpPr>
        <xdr:cNvPr id="182" name="Freccia a sinistra 181"/>
        <xdr:cNvSpPr/>
      </xdr:nvSpPr>
      <xdr:spPr>
        <a:xfrm>
          <a:off x="2447925" y="28517850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323850</xdr:colOff>
      <xdr:row>137</xdr:row>
      <xdr:rowOff>114300</xdr:rowOff>
    </xdr:from>
    <xdr:to>
      <xdr:col>7</xdr:col>
      <xdr:colOff>247651</xdr:colOff>
      <xdr:row>144</xdr:row>
      <xdr:rowOff>152400</xdr:rowOff>
    </xdr:to>
    <xdr:cxnSp macro="">
      <xdr:nvCxnSpPr>
        <xdr:cNvPr id="162" name="Connettore 2 161"/>
        <xdr:cNvCxnSpPr/>
      </xdr:nvCxnSpPr>
      <xdr:spPr>
        <a:xfrm flipH="1">
          <a:off x="1543050" y="27336750"/>
          <a:ext cx="3171826" cy="1438275"/>
        </a:xfrm>
        <a:prstGeom prst="straightConnector1">
          <a:avLst/>
        </a:prstGeom>
        <a:ln w="539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135</xdr:row>
      <xdr:rowOff>57150</xdr:rowOff>
    </xdr:from>
    <xdr:to>
      <xdr:col>4</xdr:col>
      <xdr:colOff>28575</xdr:colOff>
      <xdr:row>135</xdr:row>
      <xdr:rowOff>133350</xdr:rowOff>
    </xdr:to>
    <xdr:sp macro="" textlink="">
      <xdr:nvSpPr>
        <xdr:cNvPr id="184" name="Freccia a sinistra 183"/>
        <xdr:cNvSpPr/>
      </xdr:nvSpPr>
      <xdr:spPr>
        <a:xfrm>
          <a:off x="2228850" y="26936700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371475</xdr:colOff>
      <xdr:row>136</xdr:row>
      <xdr:rowOff>123825</xdr:rowOff>
    </xdr:from>
    <xdr:to>
      <xdr:col>4</xdr:col>
      <xdr:colOff>0</xdr:colOff>
      <xdr:row>137</xdr:row>
      <xdr:rowOff>0</xdr:rowOff>
    </xdr:to>
    <xdr:sp macro="" textlink="">
      <xdr:nvSpPr>
        <xdr:cNvPr id="185" name="Freccia a sinistra 184"/>
        <xdr:cNvSpPr/>
      </xdr:nvSpPr>
      <xdr:spPr>
        <a:xfrm>
          <a:off x="2200275" y="27193875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371475</xdr:colOff>
      <xdr:row>137</xdr:row>
      <xdr:rowOff>133350</xdr:rowOff>
    </xdr:from>
    <xdr:to>
      <xdr:col>4</xdr:col>
      <xdr:colOff>0</xdr:colOff>
      <xdr:row>138</xdr:row>
      <xdr:rowOff>9525</xdr:rowOff>
    </xdr:to>
    <xdr:sp macro="" textlink="">
      <xdr:nvSpPr>
        <xdr:cNvPr id="186" name="Freccia a sinistra 185"/>
        <xdr:cNvSpPr/>
      </xdr:nvSpPr>
      <xdr:spPr>
        <a:xfrm>
          <a:off x="2200275" y="27403425"/>
          <a:ext cx="238125" cy="76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LENZA%20PER%20PESCA%20CON%20VELA.docx" TargetMode="External"/><Relationship Id="rId2" Type="http://schemas.openxmlformats.org/officeDocument/2006/relationships/hyperlink" Target="LENZA%20PER%20FIUME%20AI%20CAVEDANI.docx" TargetMode="External"/><Relationship Id="rId1" Type="http://schemas.openxmlformats.org/officeDocument/2006/relationships/hyperlink" Target="LENZA%20PER%20PESCA%20CON%20VELA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Lenza%20per%20FIUME%20ACQUE%20VELOCI%20(2)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4"/>
  <sheetViews>
    <sheetView tabSelected="1" view="pageBreakPreview" topLeftCell="B117" zoomScaleNormal="100" zoomScaleSheetLayoutView="100" workbookViewId="0">
      <selection activeCell="R129" sqref="R129"/>
    </sheetView>
  </sheetViews>
  <sheetFormatPr defaultRowHeight="15" x14ac:dyDescent="0.25"/>
  <cols>
    <col min="5" max="5" width="9.7109375" bestFit="1" customWidth="1"/>
    <col min="6" max="6" width="11.5703125" bestFit="1" customWidth="1"/>
    <col min="15" max="15" width="10.7109375" bestFit="1" customWidth="1"/>
  </cols>
  <sheetData>
    <row r="1" spans="1:17" ht="15.75" thickBot="1" x14ac:dyDescent="0.3">
      <c r="H1" s="17" t="s">
        <v>0</v>
      </c>
      <c r="I1" s="18"/>
      <c r="J1" s="18"/>
      <c r="K1" s="18"/>
      <c r="L1" s="18"/>
      <c r="M1" s="19"/>
    </row>
    <row r="2" spans="1:17" ht="15.75" thickBot="1" x14ac:dyDescent="0.3">
      <c r="H2" s="84"/>
      <c r="I2" s="84"/>
    </row>
    <row r="3" spans="1:17" ht="15.75" thickBot="1" x14ac:dyDescent="0.3">
      <c r="A3" t="s">
        <v>124</v>
      </c>
      <c r="E3" s="98">
        <v>30</v>
      </c>
      <c r="F3" s="78" t="s">
        <v>92</v>
      </c>
      <c r="H3" s="131"/>
      <c r="I3" s="132"/>
      <c r="J3" s="98">
        <v>10</v>
      </c>
      <c r="K3" s="172"/>
      <c r="L3" t="s">
        <v>93</v>
      </c>
      <c r="M3" t="s">
        <v>122</v>
      </c>
      <c r="O3" s="144">
        <f>J3/E3</f>
        <v>0.33333333333333331</v>
      </c>
    </row>
    <row r="4" spans="1:17" ht="15.75" thickBot="1" x14ac:dyDescent="0.3">
      <c r="D4" t="s">
        <v>123</v>
      </c>
      <c r="E4" s="147">
        <f>E3/60</f>
        <v>0.5</v>
      </c>
      <c r="F4" t="s">
        <v>125</v>
      </c>
      <c r="L4" s="83" t="s">
        <v>71</v>
      </c>
      <c r="M4" s="84" t="s">
        <v>73</v>
      </c>
      <c r="N4" s="84"/>
      <c r="O4" s="85" t="s">
        <v>74</v>
      </c>
    </row>
    <row r="5" spans="1:17" ht="15.75" thickBot="1" x14ac:dyDescent="0.3">
      <c r="A5" s="79" t="s">
        <v>5</v>
      </c>
      <c r="B5" s="80"/>
      <c r="C5" s="81"/>
      <c r="D5" s="81"/>
      <c r="E5" s="80" t="s">
        <v>16</v>
      </c>
      <c r="F5" s="80"/>
      <c r="G5" s="80"/>
      <c r="H5" s="80"/>
      <c r="I5" s="82"/>
      <c r="L5" s="86"/>
      <c r="M5" s="78" t="s">
        <v>72</v>
      </c>
      <c r="N5" s="78"/>
      <c r="O5" s="88"/>
    </row>
    <row r="6" spans="1:17" ht="15.75" thickBot="1" x14ac:dyDescent="0.3">
      <c r="A6" s="5" t="s">
        <v>30</v>
      </c>
      <c r="B6" s="6" t="s">
        <v>29</v>
      </c>
      <c r="C6" s="20" t="s">
        <v>13</v>
      </c>
      <c r="D6" s="21"/>
      <c r="E6" s="7"/>
      <c r="F6" s="7" t="s">
        <v>17</v>
      </c>
      <c r="G6" s="7"/>
      <c r="H6" s="7"/>
      <c r="I6" s="7"/>
      <c r="J6" s="175" t="s">
        <v>64</v>
      </c>
      <c r="K6" s="170" t="s">
        <v>126</v>
      </c>
      <c r="L6" s="177" t="s">
        <v>131</v>
      </c>
      <c r="M6" s="180" t="s">
        <v>62</v>
      </c>
      <c r="N6" s="181" t="s">
        <v>132</v>
      </c>
      <c r="O6" s="32" t="s">
        <v>70</v>
      </c>
      <c r="P6" s="32"/>
      <c r="Q6" s="28"/>
    </row>
    <row r="7" spans="1:17" x14ac:dyDescent="0.25">
      <c r="A7" s="35">
        <v>5</v>
      </c>
      <c r="B7" s="34">
        <v>70</v>
      </c>
      <c r="C7" s="13" t="s">
        <v>6</v>
      </c>
      <c r="D7" s="13"/>
      <c r="E7" s="16">
        <v>236</v>
      </c>
      <c r="F7" s="16" t="s">
        <v>14</v>
      </c>
      <c r="G7" s="16">
        <v>15</v>
      </c>
      <c r="H7" s="92" t="s">
        <v>22</v>
      </c>
      <c r="I7" s="92"/>
      <c r="J7" s="169">
        <v>195</v>
      </c>
      <c r="K7" s="176">
        <f t="shared" ref="K7:K14" si="0">J7/(B7*A7)</f>
        <v>0.55714285714285716</v>
      </c>
      <c r="L7" s="178" t="s">
        <v>129</v>
      </c>
      <c r="M7" s="74">
        <v>60</v>
      </c>
      <c r="N7" s="50">
        <f t="shared" ref="N7:N14" si="1">M7/(B7*A7)</f>
        <v>0.17142857142857143</v>
      </c>
      <c r="O7" s="75">
        <f t="shared" ref="O7:O14" si="2">(J7+M7)/2/(B7*A7)</f>
        <v>0.36428571428571427</v>
      </c>
      <c r="P7" s="72" t="s">
        <v>15</v>
      </c>
      <c r="Q7" s="73"/>
    </row>
    <row r="8" spans="1:17" x14ac:dyDescent="0.25">
      <c r="A8" s="35">
        <v>7</v>
      </c>
      <c r="B8" s="34">
        <v>750</v>
      </c>
      <c r="C8" s="22" t="s">
        <v>7</v>
      </c>
      <c r="D8" s="23"/>
      <c r="E8" s="2">
        <v>1540</v>
      </c>
      <c r="F8" s="2" t="s">
        <v>18</v>
      </c>
      <c r="G8" s="2">
        <v>500</v>
      </c>
      <c r="H8" s="11" t="s">
        <v>20</v>
      </c>
      <c r="I8" s="10"/>
      <c r="J8" s="2">
        <v>900</v>
      </c>
      <c r="K8" s="4">
        <f t="shared" si="0"/>
        <v>0.17142857142857143</v>
      </c>
      <c r="L8" s="179" t="s">
        <v>127</v>
      </c>
      <c r="M8" s="2">
        <v>605</v>
      </c>
      <c r="N8" s="4">
        <f t="shared" si="1"/>
        <v>0.11523809523809524</v>
      </c>
      <c r="O8" s="56">
        <f t="shared" si="2"/>
        <v>0.14333333333333334</v>
      </c>
      <c r="P8" s="22" t="s">
        <v>19</v>
      </c>
      <c r="Q8" s="29"/>
    </row>
    <row r="9" spans="1:17" x14ac:dyDescent="0.25">
      <c r="A9" s="35">
        <v>4</v>
      </c>
      <c r="B9" s="34">
        <v>100</v>
      </c>
      <c r="C9" s="1" t="s">
        <v>8</v>
      </c>
      <c r="D9" s="1"/>
      <c r="E9" s="2">
        <v>110</v>
      </c>
      <c r="F9" s="2" t="s">
        <v>18</v>
      </c>
      <c r="G9" s="2">
        <v>50</v>
      </c>
      <c r="H9" s="3" t="s">
        <v>23</v>
      </c>
      <c r="I9" s="3"/>
      <c r="J9" s="2">
        <v>110</v>
      </c>
      <c r="K9" s="4">
        <f t="shared" si="0"/>
        <v>0.27500000000000002</v>
      </c>
      <c r="L9" s="179" t="s">
        <v>128</v>
      </c>
      <c r="M9" s="2">
        <v>10</v>
      </c>
      <c r="N9" s="4">
        <f t="shared" si="1"/>
        <v>2.5000000000000001E-2</v>
      </c>
      <c r="O9" s="56">
        <f t="shared" si="2"/>
        <v>0.15</v>
      </c>
      <c r="P9" s="22" t="s">
        <v>21</v>
      </c>
      <c r="Q9" s="29"/>
    </row>
    <row r="10" spans="1:17" x14ac:dyDescent="0.25">
      <c r="A10" s="35">
        <v>2</v>
      </c>
      <c r="B10" s="34">
        <v>9</v>
      </c>
      <c r="C10" s="1" t="s">
        <v>9</v>
      </c>
      <c r="D10" s="1"/>
      <c r="E10" s="2">
        <v>32</v>
      </c>
      <c r="F10" s="2" t="s">
        <v>26</v>
      </c>
      <c r="G10" s="2">
        <v>1.3</v>
      </c>
      <c r="H10" s="9" t="s">
        <v>24</v>
      </c>
      <c r="I10" s="3"/>
      <c r="J10" s="2">
        <v>32</v>
      </c>
      <c r="K10" s="4">
        <f t="shared" si="0"/>
        <v>1.7777777777777777</v>
      </c>
      <c r="L10" s="179" t="s">
        <v>25</v>
      </c>
      <c r="M10" s="2">
        <v>24</v>
      </c>
      <c r="N10" s="4">
        <f t="shared" si="1"/>
        <v>1.3333333333333333</v>
      </c>
      <c r="O10" s="56">
        <f t="shared" si="2"/>
        <v>1.5555555555555556</v>
      </c>
      <c r="P10" s="22" t="s">
        <v>25</v>
      </c>
      <c r="Q10" s="29"/>
    </row>
    <row r="11" spans="1:17" x14ac:dyDescent="0.25">
      <c r="A11" s="35">
        <v>4</v>
      </c>
      <c r="B11" s="34">
        <v>50</v>
      </c>
      <c r="C11" s="1" t="s">
        <v>10</v>
      </c>
      <c r="D11" s="1"/>
      <c r="E11" s="2">
        <v>82</v>
      </c>
      <c r="F11" s="2"/>
      <c r="G11" s="2"/>
      <c r="H11" s="11"/>
      <c r="I11" s="10"/>
      <c r="J11" s="2">
        <v>163</v>
      </c>
      <c r="K11" s="4">
        <f t="shared" si="0"/>
        <v>0.81499999999999995</v>
      </c>
      <c r="L11" s="179"/>
      <c r="M11" s="2">
        <v>37</v>
      </c>
      <c r="N11" s="4">
        <f t="shared" si="1"/>
        <v>0.185</v>
      </c>
      <c r="O11" s="56">
        <f t="shared" si="2"/>
        <v>0.5</v>
      </c>
      <c r="P11" s="22" t="s">
        <v>36</v>
      </c>
      <c r="Q11" s="29"/>
    </row>
    <row r="12" spans="1:17" x14ac:dyDescent="0.25">
      <c r="A12" s="35">
        <v>1.5</v>
      </c>
      <c r="B12" s="34">
        <v>45</v>
      </c>
      <c r="C12" s="1" t="s">
        <v>11</v>
      </c>
      <c r="D12" s="1"/>
      <c r="E12" s="2">
        <v>21</v>
      </c>
      <c r="F12" s="2" t="s">
        <v>18</v>
      </c>
      <c r="G12" s="2">
        <v>3.2</v>
      </c>
      <c r="H12" s="3" t="s">
        <v>27</v>
      </c>
      <c r="I12" s="3"/>
      <c r="J12" s="2">
        <v>6.9</v>
      </c>
      <c r="K12" s="4">
        <f t="shared" si="0"/>
        <v>0.10222222222222223</v>
      </c>
      <c r="L12" s="179" t="s">
        <v>130</v>
      </c>
      <c r="M12" s="2">
        <v>3</v>
      </c>
      <c r="N12" s="4">
        <f t="shared" si="1"/>
        <v>4.4444444444444446E-2</v>
      </c>
      <c r="O12" s="56">
        <f t="shared" si="2"/>
        <v>7.3333333333333334E-2</v>
      </c>
      <c r="P12" s="22" t="s">
        <v>37</v>
      </c>
      <c r="Q12" s="29"/>
    </row>
    <row r="13" spans="1:17" x14ac:dyDescent="0.25">
      <c r="A13" s="35">
        <v>1.5</v>
      </c>
      <c r="B13" s="34">
        <v>32</v>
      </c>
      <c r="C13" s="1" t="s">
        <v>102</v>
      </c>
      <c r="D13" s="1"/>
      <c r="E13" s="2">
        <v>12.4</v>
      </c>
      <c r="F13" s="2" t="s">
        <v>103</v>
      </c>
      <c r="G13" s="2">
        <v>0.3</v>
      </c>
      <c r="H13" s="134" t="s">
        <v>104</v>
      </c>
      <c r="I13" s="135"/>
      <c r="J13" s="2">
        <v>20</v>
      </c>
      <c r="K13" s="4">
        <f t="shared" si="0"/>
        <v>0.41666666666666669</v>
      </c>
      <c r="L13" s="179" t="s">
        <v>103</v>
      </c>
      <c r="M13" s="2">
        <v>0.5</v>
      </c>
      <c r="N13" s="4">
        <f t="shared" si="1"/>
        <v>1.0416666666666666E-2</v>
      </c>
      <c r="O13" s="56">
        <f t="shared" si="2"/>
        <v>0.21354166666666666</v>
      </c>
      <c r="P13" s="11" t="s">
        <v>103</v>
      </c>
      <c r="Q13" s="29"/>
    </row>
    <row r="14" spans="1:17" ht="15.75" thickBot="1" x14ac:dyDescent="0.3">
      <c r="A14" s="36">
        <v>2</v>
      </c>
      <c r="B14" s="37">
        <v>30</v>
      </c>
      <c r="C14" s="26" t="s">
        <v>12</v>
      </c>
      <c r="D14" s="26"/>
      <c r="E14" s="8">
        <v>20</v>
      </c>
      <c r="F14" s="8"/>
      <c r="G14" s="8">
        <v>3</v>
      </c>
      <c r="H14" s="27" t="s">
        <v>28</v>
      </c>
      <c r="I14" s="27"/>
      <c r="J14" s="8">
        <v>37</v>
      </c>
      <c r="K14" s="182">
        <f t="shared" si="0"/>
        <v>0.6166666666666667</v>
      </c>
      <c r="L14" s="179"/>
      <c r="M14" s="2">
        <v>3</v>
      </c>
      <c r="N14" s="2">
        <f t="shared" si="1"/>
        <v>0.05</v>
      </c>
      <c r="O14" s="57">
        <f t="shared" si="2"/>
        <v>0.33333333333333331</v>
      </c>
      <c r="P14" s="30" t="s">
        <v>38</v>
      </c>
      <c r="Q14" s="31"/>
    </row>
    <row r="15" spans="1:17" ht="15.75" thickBot="1" x14ac:dyDescent="0.3">
      <c r="B15" s="58" t="s">
        <v>33</v>
      </c>
      <c r="I15" s="89"/>
      <c r="J15" s="142" t="s">
        <v>116</v>
      </c>
      <c r="K15" s="171"/>
      <c r="L15" s="171"/>
      <c r="M15" s="141"/>
    </row>
    <row r="16" spans="1:17" ht="15.75" thickBot="1" x14ac:dyDescent="0.3">
      <c r="C16" s="55" t="s">
        <v>60</v>
      </c>
      <c r="D16" s="112"/>
      <c r="E16" s="111" t="s">
        <v>84</v>
      </c>
      <c r="G16" s="114" t="s">
        <v>61</v>
      </c>
      <c r="H16" s="111" t="s">
        <v>84</v>
      </c>
      <c r="J16" s="151" t="s">
        <v>63</v>
      </c>
      <c r="K16" s="173"/>
      <c r="L16" s="59"/>
    </row>
    <row r="17" spans="1:18" ht="15.75" thickBot="1" x14ac:dyDescent="0.3">
      <c r="A17" s="12" t="s">
        <v>31</v>
      </c>
      <c r="B17" s="54" t="s">
        <v>32</v>
      </c>
      <c r="C17" s="15" t="s">
        <v>3</v>
      </c>
      <c r="D17" s="15"/>
      <c r="E17" t="s">
        <v>66</v>
      </c>
      <c r="F17" s="78"/>
      <c r="G17" s="116" t="s">
        <v>67</v>
      </c>
      <c r="H17" s="115"/>
      <c r="J17" s="1" t="s">
        <v>64</v>
      </c>
      <c r="K17" s="1"/>
      <c r="L17" s="2" t="s">
        <v>62</v>
      </c>
      <c r="M17" s="102" t="s">
        <v>82</v>
      </c>
      <c r="N17" s="103"/>
      <c r="O17" s="103"/>
      <c r="P17" s="103"/>
      <c r="Q17" s="103"/>
      <c r="R17" s="104"/>
    </row>
    <row r="18" spans="1:18" x14ac:dyDescent="0.25">
      <c r="A18" s="13" t="s">
        <v>1</v>
      </c>
      <c r="B18" s="14" t="s">
        <v>2</v>
      </c>
      <c r="C18" s="16" t="s">
        <v>4</v>
      </c>
      <c r="D18" s="14" t="s">
        <v>2</v>
      </c>
      <c r="E18" s="33" t="s">
        <v>39</v>
      </c>
      <c r="G18" s="113" t="s">
        <v>4</v>
      </c>
      <c r="H18" s="120" t="s">
        <v>65</v>
      </c>
      <c r="J18" s="52" t="s">
        <v>58</v>
      </c>
      <c r="K18" s="52"/>
      <c r="L18" s="52" t="s">
        <v>58</v>
      </c>
    </row>
    <row r="19" spans="1:18" x14ac:dyDescent="0.25">
      <c r="A19" s="157">
        <v>1</v>
      </c>
      <c r="B19" s="158">
        <v>1.05</v>
      </c>
      <c r="C19" s="167">
        <f>J7/(B7*A7)</f>
        <v>0.55714285714285716</v>
      </c>
      <c r="D19" s="157">
        <f>(A19*C19)/2</f>
        <v>0.27857142857142858</v>
      </c>
      <c r="E19" s="159">
        <f t="shared" ref="E19:E24" si="3">(B19+D19)/2</f>
        <v>0.66428571428571437</v>
      </c>
      <c r="G19" s="152">
        <f t="shared" ref="G19:G27" si="4">C19/3.5</f>
        <v>0.15918367346938775</v>
      </c>
      <c r="H19" s="153">
        <f>(A19*G19)</f>
        <v>0.15918367346938775</v>
      </c>
      <c r="J19" s="163">
        <f>(A19*E19)-E28</f>
        <v>-1.7187301587301589</v>
      </c>
      <c r="K19" s="163"/>
      <c r="L19" s="163">
        <f>(A19*H28)-H19</f>
        <v>0.31836734693877555</v>
      </c>
      <c r="M19" t="s">
        <v>68</v>
      </c>
    </row>
    <row r="20" spans="1:18" x14ac:dyDescent="0.25">
      <c r="A20" s="160">
        <v>1.5</v>
      </c>
      <c r="B20" s="161">
        <v>1.57</v>
      </c>
      <c r="C20" s="168">
        <f>J7/(B7*A7)</f>
        <v>0.55714285714285716</v>
      </c>
      <c r="D20" s="160">
        <f t="shared" ref="D20:D27" si="5">(A20*C20)</f>
        <v>0.83571428571428574</v>
      </c>
      <c r="E20" s="159">
        <f t="shared" si="3"/>
        <v>1.2028571428571428</v>
      </c>
      <c r="G20" s="152">
        <f t="shared" si="4"/>
        <v>0.15918367346938775</v>
      </c>
      <c r="H20" s="153">
        <f>(A20*G20)</f>
        <v>0.23877551020408161</v>
      </c>
      <c r="J20" s="163">
        <f>(A20*E28)-E20</f>
        <v>2.371666666666667</v>
      </c>
      <c r="K20" s="163"/>
      <c r="L20" s="163">
        <f>(A20*H28)-H20</f>
        <v>0.47755102040816344</v>
      </c>
      <c r="M20" t="s">
        <v>76</v>
      </c>
      <c r="P20" s="164" t="s">
        <v>117</v>
      </c>
      <c r="Q20" s="91" t="s">
        <v>121</v>
      </c>
      <c r="R20" s="91"/>
    </row>
    <row r="21" spans="1:18" ht="15.75" thickBot="1" x14ac:dyDescent="0.3">
      <c r="A21" s="160">
        <v>2</v>
      </c>
      <c r="B21" s="161">
        <v>2.1</v>
      </c>
      <c r="C21" s="168">
        <f>J7/(B7*A7)</f>
        <v>0.55714285714285716</v>
      </c>
      <c r="D21" s="160">
        <f t="shared" si="5"/>
        <v>1.1142857142857143</v>
      </c>
      <c r="E21" s="159">
        <f t="shared" si="3"/>
        <v>1.6071428571428572</v>
      </c>
      <c r="G21" s="165">
        <f t="shared" si="4"/>
        <v>0.15918367346938775</v>
      </c>
      <c r="H21" s="119">
        <f t="shared" ref="H21:H27" si="6">A21*G21</f>
        <v>0.3183673469387755</v>
      </c>
      <c r="J21" s="163">
        <f>(A21*E28)-E21</f>
        <v>3.1588888888888893</v>
      </c>
      <c r="K21" s="163"/>
      <c r="L21" s="163">
        <f>(A21*H28)-H21</f>
        <v>0.63673469387755111</v>
      </c>
    </row>
    <row r="22" spans="1:18" ht="15.75" thickBot="1" x14ac:dyDescent="0.3">
      <c r="A22" s="154">
        <v>2.5</v>
      </c>
      <c r="B22" s="155">
        <v>2.62</v>
      </c>
      <c r="C22" s="154">
        <f>J7/(B7*A7)</f>
        <v>0.55714285714285716</v>
      </c>
      <c r="D22" s="154">
        <f t="shared" si="5"/>
        <v>1.3928571428571428</v>
      </c>
      <c r="E22" s="156">
        <f t="shared" si="3"/>
        <v>2.0064285714285717</v>
      </c>
      <c r="G22" s="166">
        <f t="shared" si="4"/>
        <v>0.15918367346938775</v>
      </c>
      <c r="H22" s="127">
        <f t="shared" si="6"/>
        <v>0.39795918367346939</v>
      </c>
      <c r="J22" s="100">
        <f>(A22*E28)-E22</f>
        <v>3.9511111111111115</v>
      </c>
      <c r="K22" s="100"/>
      <c r="L22" s="100">
        <f>(A22*H28)-H22</f>
        <v>0.79591836734693888</v>
      </c>
      <c r="O22" s="98" t="s">
        <v>62</v>
      </c>
      <c r="R22" s="111" t="s">
        <v>64</v>
      </c>
    </row>
    <row r="23" spans="1:18" ht="15.75" thickBot="1" x14ac:dyDescent="0.3">
      <c r="A23" s="48">
        <v>3</v>
      </c>
      <c r="B23" s="40">
        <v>3.15</v>
      </c>
      <c r="C23" s="48">
        <f>J7/(B7*A7)</f>
        <v>0.55714285714285716</v>
      </c>
      <c r="D23" s="48">
        <f t="shared" si="5"/>
        <v>1.6714285714285715</v>
      </c>
      <c r="E23" s="38">
        <f t="shared" si="3"/>
        <v>2.4107142857142856</v>
      </c>
      <c r="G23" s="166">
        <f t="shared" si="4"/>
        <v>0.15918367346938775</v>
      </c>
      <c r="H23" s="127">
        <f t="shared" si="6"/>
        <v>0.47755102040816322</v>
      </c>
      <c r="J23" s="100">
        <f>(A23*E28)-E23</f>
        <v>4.7383333333333342</v>
      </c>
      <c r="K23" s="100"/>
      <c r="L23" s="100">
        <f>(A23*H28)-H23</f>
        <v>0.95510204081632688</v>
      </c>
      <c r="N23" s="93" t="s">
        <v>77</v>
      </c>
      <c r="O23" s="81"/>
      <c r="P23" s="81"/>
      <c r="Q23" s="81" t="s">
        <v>32</v>
      </c>
      <c r="R23" s="24" t="s">
        <v>83</v>
      </c>
    </row>
    <row r="24" spans="1:18" x14ac:dyDescent="0.25">
      <c r="A24" s="47">
        <v>3.5</v>
      </c>
      <c r="B24" s="39">
        <v>3.67</v>
      </c>
      <c r="C24" s="47">
        <f>J7/(B7*A7)</f>
        <v>0.55714285714285716</v>
      </c>
      <c r="D24" s="47">
        <f t="shared" si="5"/>
        <v>1.9500000000000002</v>
      </c>
      <c r="E24" s="38">
        <f t="shared" si="3"/>
        <v>2.81</v>
      </c>
      <c r="G24" s="60">
        <f t="shared" si="4"/>
        <v>0.15918367346938775</v>
      </c>
      <c r="H24" s="61">
        <f t="shared" si="6"/>
        <v>0.55714285714285716</v>
      </c>
      <c r="J24" s="100">
        <f>(A24*E24)/E28</f>
        <v>4.127123159928062</v>
      </c>
      <c r="K24" s="100"/>
      <c r="L24" s="100">
        <f>(A24*H28)-H24</f>
        <v>1.1142857142857145</v>
      </c>
      <c r="N24" s="94" t="s">
        <v>79</v>
      </c>
      <c r="O24" s="84"/>
      <c r="P24" s="76">
        <f>G7/(25*3)</f>
        <v>0.2</v>
      </c>
      <c r="Q24" s="95" t="s">
        <v>4</v>
      </c>
      <c r="R24" s="105">
        <f>P24 +(P24*70/100)</f>
        <v>0.34</v>
      </c>
    </row>
    <row r="25" spans="1:18" x14ac:dyDescent="0.25">
      <c r="A25" s="50">
        <v>4</v>
      </c>
      <c r="B25" s="39">
        <v>4.2</v>
      </c>
      <c r="C25" s="47">
        <f>J7/(B7*A7)</f>
        <v>0.55714285714285716</v>
      </c>
      <c r="D25" s="47">
        <f t="shared" si="5"/>
        <v>2.2285714285714286</v>
      </c>
      <c r="E25" s="38">
        <f>(A25+D25)/2</f>
        <v>3.1142857142857143</v>
      </c>
      <c r="G25" s="60">
        <f t="shared" si="4"/>
        <v>0.15918367346938775</v>
      </c>
      <c r="H25" s="61">
        <f t="shared" si="6"/>
        <v>0.63673469387755099</v>
      </c>
      <c r="J25" s="100">
        <f>(A25*E28)-E25</f>
        <v>6.4177777777777791</v>
      </c>
      <c r="K25" s="100"/>
      <c r="L25" s="101">
        <f>(A25*H28)-H25</f>
        <v>1.2734693877551022</v>
      </c>
      <c r="N25" s="97" t="s">
        <v>78</v>
      </c>
      <c r="O25" s="78"/>
      <c r="P25" s="108">
        <f>O7</f>
        <v>0.36428571428571427</v>
      </c>
      <c r="Q25" s="69" t="s">
        <v>4</v>
      </c>
      <c r="R25" s="106">
        <f>P25+(P25*70/100)</f>
        <v>0.61928571428571422</v>
      </c>
    </row>
    <row r="26" spans="1:18" ht="15.75" thickBot="1" x14ac:dyDescent="0.3">
      <c r="A26" s="47">
        <v>4.5</v>
      </c>
      <c r="B26" s="39">
        <v>4.72</v>
      </c>
      <c r="C26" s="47">
        <f>J7/(B7*A7)</f>
        <v>0.55714285714285716</v>
      </c>
      <c r="D26" s="47">
        <f t="shared" si="5"/>
        <v>2.5071428571428571</v>
      </c>
      <c r="E26" s="38">
        <f>(B26+D26)/2</f>
        <v>3.6135714285714284</v>
      </c>
      <c r="G26" s="60">
        <f t="shared" si="4"/>
        <v>0.15918367346938775</v>
      </c>
      <c r="H26" s="61">
        <f t="shared" si="6"/>
        <v>0.71632653061224483</v>
      </c>
      <c r="J26" s="100">
        <f>(A26*E28)-E26</f>
        <v>7.11</v>
      </c>
      <c r="K26" s="100"/>
      <c r="L26" s="100">
        <f>(A26*H28)-H26</f>
        <v>1.4326530612244901</v>
      </c>
      <c r="N26" s="86" t="s">
        <v>80</v>
      </c>
      <c r="O26" s="87"/>
      <c r="P26" s="109">
        <f>E7/(183*2)</f>
        <v>0.64480874316939896</v>
      </c>
      <c r="Q26" s="110" t="s">
        <v>4</v>
      </c>
      <c r="R26" s="107">
        <f>P26+(P26*70/100)</f>
        <v>1.0961748633879782</v>
      </c>
    </row>
    <row r="27" spans="1:18" x14ac:dyDescent="0.25">
      <c r="A27" s="47">
        <v>5</v>
      </c>
      <c r="B27" s="39">
        <v>5.25</v>
      </c>
      <c r="C27" s="47">
        <f>J7/(B7*A7)</f>
        <v>0.55714285714285716</v>
      </c>
      <c r="D27" s="47">
        <f t="shared" si="5"/>
        <v>2.7857142857142856</v>
      </c>
      <c r="E27" s="38">
        <f>(B27+D27)/2</f>
        <v>4.0178571428571423</v>
      </c>
      <c r="G27" s="60">
        <f t="shared" si="4"/>
        <v>0.15918367346938775</v>
      </c>
      <c r="H27" s="61">
        <f t="shared" si="6"/>
        <v>0.79591836734693877</v>
      </c>
      <c r="J27" s="100">
        <f>(A27*E28)-E27</f>
        <v>7.8972222222222239</v>
      </c>
      <c r="K27" s="100"/>
      <c r="L27" s="100">
        <f>(A27*H28)-H27</f>
        <v>1.5918367346938778</v>
      </c>
    </row>
    <row r="28" spans="1:18" x14ac:dyDescent="0.25">
      <c r="C28" s="121" t="s">
        <v>57</v>
      </c>
      <c r="D28" s="121"/>
      <c r="E28" s="65">
        <f>(E19+E20+E21+E22+E23+E24+E25+E26+E27)/9</f>
        <v>2.3830158730158733</v>
      </c>
      <c r="G28" s="72" t="s">
        <v>69</v>
      </c>
      <c r="H28" s="66">
        <f>(H19+H20+H21+H22+H23+H24+H25+H26+H27)/9</f>
        <v>0.47755102040816333</v>
      </c>
      <c r="J28" s="99"/>
      <c r="K28" s="99"/>
      <c r="L28" s="99"/>
    </row>
    <row r="29" spans="1:18" x14ac:dyDescent="0.25">
      <c r="C29" t="s">
        <v>118</v>
      </c>
    </row>
    <row r="30" spans="1:18" x14ac:dyDescent="0.25">
      <c r="M30" t="s">
        <v>41</v>
      </c>
    </row>
    <row r="32" spans="1:18" x14ac:dyDescent="0.25">
      <c r="M32" t="s">
        <v>40</v>
      </c>
      <c r="R32" s="162" t="s">
        <v>45</v>
      </c>
    </row>
    <row r="34" spans="1:18" x14ac:dyDescent="0.25">
      <c r="M34" t="s">
        <v>94</v>
      </c>
      <c r="R34" t="s">
        <v>46</v>
      </c>
    </row>
    <row r="36" spans="1:18" x14ac:dyDescent="0.25">
      <c r="M36" t="s">
        <v>42</v>
      </c>
      <c r="R36" t="s">
        <v>47</v>
      </c>
    </row>
    <row r="38" spans="1:18" x14ac:dyDescent="0.25">
      <c r="A38" t="s">
        <v>119</v>
      </c>
    </row>
    <row r="39" spans="1:18" x14ac:dyDescent="0.25">
      <c r="A39" t="s">
        <v>120</v>
      </c>
    </row>
    <row r="40" spans="1:18" x14ac:dyDescent="0.25">
      <c r="C40" t="s">
        <v>43</v>
      </c>
    </row>
    <row r="41" spans="1:18" x14ac:dyDescent="0.25">
      <c r="B41" t="s">
        <v>44</v>
      </c>
    </row>
    <row r="42" spans="1:18" x14ac:dyDescent="0.25">
      <c r="D42" t="s">
        <v>49</v>
      </c>
      <c r="E42" t="s">
        <v>52</v>
      </c>
      <c r="J42" s="68"/>
      <c r="K42" s="68"/>
      <c r="L42" s="68"/>
    </row>
    <row r="43" spans="1:18" x14ac:dyDescent="0.25">
      <c r="B43" t="s">
        <v>48</v>
      </c>
      <c r="D43" t="s">
        <v>50</v>
      </c>
      <c r="E43" t="s">
        <v>53</v>
      </c>
      <c r="I43" s="102" t="s">
        <v>90</v>
      </c>
      <c r="J43" s="103"/>
      <c r="K43" s="103"/>
      <c r="L43" s="104"/>
      <c r="M43" t="s">
        <v>89</v>
      </c>
      <c r="N43" s="16" t="s">
        <v>108</v>
      </c>
      <c r="O43" t="s">
        <v>105</v>
      </c>
    </row>
    <row r="44" spans="1:18" ht="15.75" thickBot="1" x14ac:dyDescent="0.3">
      <c r="D44" t="s">
        <v>51</v>
      </c>
      <c r="E44" t="s">
        <v>54</v>
      </c>
    </row>
    <row r="45" spans="1:18" ht="15.75" thickBot="1" x14ac:dyDescent="0.3">
      <c r="F45" s="89" t="s">
        <v>115</v>
      </c>
      <c r="G45" s="142"/>
      <c r="H45" s="142"/>
      <c r="I45" s="90"/>
      <c r="M45" s="130">
        <f>E3/J3</f>
        <v>3</v>
      </c>
      <c r="N45" t="s">
        <v>91</v>
      </c>
      <c r="O45" t="s">
        <v>95</v>
      </c>
      <c r="Q45" s="133">
        <f>J3*100/E3</f>
        <v>33.333333333333336</v>
      </c>
    </row>
    <row r="46" spans="1:18" ht="15.75" thickBot="1" x14ac:dyDescent="0.3">
      <c r="F46" s="62" t="s">
        <v>59</v>
      </c>
      <c r="G46" s="63"/>
      <c r="H46" s="63"/>
      <c r="I46" s="64"/>
    </row>
    <row r="47" spans="1:18" ht="15.75" thickBot="1" x14ac:dyDescent="0.3">
      <c r="G47" s="89" t="s">
        <v>75</v>
      </c>
      <c r="H47" s="90"/>
    </row>
    <row r="48" spans="1:18" ht="15.75" thickBot="1" x14ac:dyDescent="0.3">
      <c r="Q48" t="s">
        <v>98</v>
      </c>
    </row>
    <row r="49" spans="1:20" ht="15.75" thickBot="1" x14ac:dyDescent="0.3">
      <c r="M49" t="s">
        <v>96</v>
      </c>
      <c r="O49" s="130">
        <f>M45-(M45*70%)</f>
        <v>0.90000000000000036</v>
      </c>
      <c r="P49" t="s">
        <v>100</v>
      </c>
      <c r="Q49" s="133">
        <f>(J3*100)/(O49*100)</f>
        <v>11.111111111111107</v>
      </c>
      <c r="R49" t="s">
        <v>101</v>
      </c>
    </row>
    <row r="50" spans="1:20" ht="15.75" thickBot="1" x14ac:dyDescent="0.3">
      <c r="F50" t="s">
        <v>55</v>
      </c>
      <c r="I50" s="53">
        <v>4.0999999999999996</v>
      </c>
    </row>
    <row r="51" spans="1:20" ht="15.75" thickBot="1" x14ac:dyDescent="0.3">
      <c r="M51" t="s">
        <v>97</v>
      </c>
      <c r="O51" s="130">
        <f>M45-(M45*80%)</f>
        <v>0.59999999999999964</v>
      </c>
      <c r="P51" t="s">
        <v>99</v>
      </c>
      <c r="R51" s="133">
        <f>(J3*100)/(O51*100)</f>
        <v>16.666666666666675</v>
      </c>
    </row>
    <row r="52" spans="1:20" x14ac:dyDescent="0.25">
      <c r="B52" s="137">
        <f>D52+D55</f>
        <v>1.0833333333333335</v>
      </c>
      <c r="D52" s="51">
        <f>B61/6</f>
        <v>0.83333333333333337</v>
      </c>
    </row>
    <row r="55" spans="1:20" x14ac:dyDescent="0.25">
      <c r="D55" s="136">
        <f>B61/20</f>
        <v>0.25</v>
      </c>
      <c r="F55" t="s">
        <v>106</v>
      </c>
      <c r="I55" s="16">
        <f>I50*1/5</f>
        <v>0.82</v>
      </c>
    </row>
    <row r="56" spans="1:20" ht="15.75" thickBot="1" x14ac:dyDescent="0.3">
      <c r="F56" t="s">
        <v>107</v>
      </c>
      <c r="P56" s="220" t="s">
        <v>55</v>
      </c>
      <c r="Q56" s="220"/>
      <c r="R56" s="220"/>
      <c r="S56" s="221"/>
      <c r="T56" s="221"/>
    </row>
    <row r="57" spans="1:20" ht="15.75" thickBot="1" x14ac:dyDescent="0.3">
      <c r="M57" s="76" t="s">
        <v>34</v>
      </c>
      <c r="N57" s="17" t="s">
        <v>86</v>
      </c>
      <c r="O57" s="19"/>
      <c r="Q57" s="16" t="s">
        <v>62</v>
      </c>
      <c r="R57" s="78"/>
    </row>
    <row r="58" spans="1:20" x14ac:dyDescent="0.25">
      <c r="L58" s="12" t="s">
        <v>31</v>
      </c>
      <c r="M58" s="54" t="s">
        <v>32</v>
      </c>
      <c r="N58" s="25" t="s">
        <v>3</v>
      </c>
      <c r="O58" s="25"/>
      <c r="P58" s="77"/>
      <c r="Q58" s="2" t="s">
        <v>58</v>
      </c>
      <c r="R58" s="78"/>
    </row>
    <row r="59" spans="1:20" x14ac:dyDescent="0.25">
      <c r="L59" s="13" t="s">
        <v>1</v>
      </c>
      <c r="M59" s="14" t="s">
        <v>2</v>
      </c>
      <c r="N59" s="16" t="s">
        <v>4</v>
      </c>
      <c r="O59" s="14" t="s">
        <v>2</v>
      </c>
      <c r="P59" s="33" t="s">
        <v>39</v>
      </c>
      <c r="Q59" s="1" t="s">
        <v>87</v>
      </c>
      <c r="R59" s="78"/>
    </row>
    <row r="60" spans="1:20" x14ac:dyDescent="0.25">
      <c r="L60" s="44">
        <v>1</v>
      </c>
      <c r="M60" s="43">
        <v>1.05</v>
      </c>
      <c r="N60" s="16">
        <v>0.2</v>
      </c>
      <c r="O60" s="43">
        <f>(L60*N60)/2</f>
        <v>0.1</v>
      </c>
      <c r="P60" s="38">
        <f t="shared" ref="P60:P65" si="7">(M60+O60)/2</f>
        <v>0.57500000000000007</v>
      </c>
      <c r="Q60" s="4">
        <f>(L60*P69)-P60</f>
        <v>1.3091666666666666</v>
      </c>
      <c r="R60" s="78"/>
    </row>
    <row r="61" spans="1:20" x14ac:dyDescent="0.25">
      <c r="B61" s="50">
        <v>5</v>
      </c>
      <c r="L61" s="45">
        <v>1.5</v>
      </c>
      <c r="M61" s="41">
        <v>1.57</v>
      </c>
      <c r="N61" s="41">
        <v>0.25</v>
      </c>
      <c r="O61" s="41">
        <f t="shared" ref="O61:O68" si="8">(L61*N61)</f>
        <v>0.375</v>
      </c>
      <c r="P61" s="38">
        <f t="shared" si="7"/>
        <v>0.97250000000000003</v>
      </c>
      <c r="Q61" s="4">
        <f>(L61*P69)-P61</f>
        <v>1.8537499999999998</v>
      </c>
      <c r="R61" s="78"/>
    </row>
    <row r="62" spans="1:20" x14ac:dyDescent="0.25">
      <c r="L62" s="46">
        <v>2</v>
      </c>
      <c r="M62" s="42">
        <v>2.1</v>
      </c>
      <c r="N62" s="42">
        <v>0.28000000000000003</v>
      </c>
      <c r="O62" s="42">
        <f t="shared" si="8"/>
        <v>0.56000000000000005</v>
      </c>
      <c r="P62" s="117">
        <f t="shared" si="7"/>
        <v>1.33</v>
      </c>
      <c r="Q62" s="4">
        <f>(L62*P69)-P62</f>
        <v>2.438333333333333</v>
      </c>
      <c r="R62" s="78"/>
    </row>
    <row r="63" spans="1:20" x14ac:dyDescent="0.25">
      <c r="A63" t="s">
        <v>109</v>
      </c>
      <c r="L63" s="46">
        <v>2.5</v>
      </c>
      <c r="M63" s="42">
        <v>2.62</v>
      </c>
      <c r="N63" s="42">
        <v>0.28000000000000003</v>
      </c>
      <c r="O63" s="42">
        <f t="shared" si="8"/>
        <v>0.70000000000000007</v>
      </c>
      <c r="P63" s="118">
        <f t="shared" si="7"/>
        <v>1.6600000000000001</v>
      </c>
      <c r="Q63" s="4">
        <f>(L63*P69)/P63</f>
        <v>2.8376004016064251</v>
      </c>
      <c r="R63" s="78"/>
    </row>
    <row r="64" spans="1:20" x14ac:dyDescent="0.25">
      <c r="D64" s="45">
        <f>(B61*4/6)-D55</f>
        <v>3.0833333333333335</v>
      </c>
      <c r="F64" t="s">
        <v>56</v>
      </c>
      <c r="I64" s="50">
        <f>(I50)*4/5-I55</f>
        <v>2.46</v>
      </c>
      <c r="L64" s="48">
        <v>3</v>
      </c>
      <c r="M64" s="40">
        <v>3.15</v>
      </c>
      <c r="N64" s="40">
        <v>0.23</v>
      </c>
      <c r="O64" s="40">
        <f t="shared" si="8"/>
        <v>0.69000000000000006</v>
      </c>
      <c r="P64" s="38">
        <f t="shared" si="7"/>
        <v>1.92</v>
      </c>
      <c r="Q64" s="4">
        <f>(L64*P69)-P64</f>
        <v>3.7324999999999999</v>
      </c>
      <c r="R64" s="78"/>
    </row>
    <row r="65" spans="1:18" x14ac:dyDescent="0.25">
      <c r="L65" s="47">
        <v>3.5</v>
      </c>
      <c r="M65" s="39">
        <v>3.67</v>
      </c>
      <c r="N65" s="39">
        <v>0.23</v>
      </c>
      <c r="O65" s="67">
        <f t="shared" si="8"/>
        <v>0.80500000000000005</v>
      </c>
      <c r="P65" s="38">
        <f t="shared" si="7"/>
        <v>2.2374999999999998</v>
      </c>
      <c r="Q65" s="4">
        <f>(L65*P69)-P65</f>
        <v>4.3570833333333328</v>
      </c>
      <c r="R65" s="78"/>
    </row>
    <row r="66" spans="1:18" x14ac:dyDescent="0.25">
      <c r="L66" s="50">
        <v>4</v>
      </c>
      <c r="M66" s="39">
        <v>4.2</v>
      </c>
      <c r="N66" s="39">
        <v>0.2</v>
      </c>
      <c r="O66" s="67">
        <f t="shared" si="8"/>
        <v>0.8</v>
      </c>
      <c r="P66" s="38">
        <f>(L66+O66)/2</f>
        <v>2.4</v>
      </c>
      <c r="Q66" s="4">
        <f>(L66*P69)-P66</f>
        <v>5.1366666666666667</v>
      </c>
      <c r="R66" s="78"/>
    </row>
    <row r="67" spans="1:18" x14ac:dyDescent="0.25">
      <c r="L67" s="47">
        <v>4.5</v>
      </c>
      <c r="M67" s="39">
        <v>4.72</v>
      </c>
      <c r="N67" s="39">
        <v>0.19</v>
      </c>
      <c r="O67" s="47">
        <f t="shared" si="8"/>
        <v>0.85499999999999998</v>
      </c>
      <c r="P67" s="38">
        <f>(M67+O67)/2</f>
        <v>2.7874999999999996</v>
      </c>
      <c r="Q67" s="4">
        <f>(L67*P69)-P67</f>
        <v>5.6912500000000001</v>
      </c>
      <c r="R67" s="78"/>
    </row>
    <row r="68" spans="1:18" x14ac:dyDescent="0.25">
      <c r="L68" s="47">
        <v>5</v>
      </c>
      <c r="M68" s="39">
        <v>5.25</v>
      </c>
      <c r="N68" s="47">
        <v>0.18</v>
      </c>
      <c r="O68" s="47">
        <f t="shared" si="8"/>
        <v>0.89999999999999991</v>
      </c>
      <c r="P68" s="38">
        <f>(M68+O68)/2</f>
        <v>3.0750000000000002</v>
      </c>
      <c r="Q68" s="4">
        <f>(L68*P69)-P68</f>
        <v>6.3458333333333323</v>
      </c>
      <c r="R68" s="78"/>
    </row>
    <row r="69" spans="1:18" x14ac:dyDescent="0.25">
      <c r="N69" s="121" t="s">
        <v>57</v>
      </c>
      <c r="O69" s="121"/>
      <c r="P69" s="65">
        <f>(P60+P61+P62+P63+P64+P65+P66+P67+P68)/9</f>
        <v>1.8841666666666665</v>
      </c>
    </row>
    <row r="72" spans="1:18" ht="15.75" thickBot="1" x14ac:dyDescent="0.3"/>
    <row r="73" spans="1:18" x14ac:dyDescent="0.25">
      <c r="M73" s="122" t="s">
        <v>35</v>
      </c>
      <c r="N73" s="96"/>
      <c r="O73" s="123" t="s">
        <v>85</v>
      </c>
      <c r="P73" s="124"/>
      <c r="Q73" s="16" t="s">
        <v>62</v>
      </c>
    </row>
    <row r="74" spans="1:18" x14ac:dyDescent="0.25">
      <c r="A74" s="139">
        <f>D75/3*2</f>
        <v>0.55555555555555558</v>
      </c>
      <c r="L74" s="12" t="s">
        <v>31</v>
      </c>
      <c r="M74" s="54" t="s">
        <v>32</v>
      </c>
      <c r="N74" s="15" t="s">
        <v>3</v>
      </c>
      <c r="O74" s="15"/>
      <c r="P74" s="1"/>
      <c r="Q74" s="2" t="s">
        <v>58</v>
      </c>
    </row>
    <row r="75" spans="1:18" x14ac:dyDescent="0.25">
      <c r="D75" s="51">
        <f>B61/6</f>
        <v>0.83333333333333337</v>
      </c>
      <c r="I75" s="50">
        <f>I50-(I64+I55)</f>
        <v>0.81999999999999984</v>
      </c>
      <c r="L75" s="13" t="s">
        <v>1</v>
      </c>
      <c r="M75" s="14" t="s">
        <v>2</v>
      </c>
      <c r="N75" s="16" t="s">
        <v>4</v>
      </c>
      <c r="O75" s="14" t="s">
        <v>2</v>
      </c>
      <c r="P75" s="33" t="s">
        <v>39</v>
      </c>
      <c r="Q75" s="1" t="s">
        <v>87</v>
      </c>
    </row>
    <row r="76" spans="1:18" x14ac:dyDescent="0.25">
      <c r="J76" s="68"/>
      <c r="K76" s="68"/>
      <c r="L76" s="44">
        <v>1</v>
      </c>
      <c r="M76" s="43">
        <v>0.1</v>
      </c>
      <c r="N76" s="126">
        <v>0.02</v>
      </c>
      <c r="O76" s="68">
        <f>L76*N76</f>
        <v>0.02</v>
      </c>
      <c r="P76" s="38">
        <f>(M76+O76)/2</f>
        <v>6.0000000000000005E-2</v>
      </c>
      <c r="Q76" s="4">
        <f>(L76*P79)-P76</f>
        <v>0.15875</v>
      </c>
    </row>
    <row r="77" spans="1:18" x14ac:dyDescent="0.25">
      <c r="F77" t="s">
        <v>81</v>
      </c>
      <c r="L77" s="45">
        <v>1.5</v>
      </c>
      <c r="M77" s="41">
        <v>0.15</v>
      </c>
      <c r="N77" s="41">
        <v>0.05</v>
      </c>
      <c r="O77" s="45">
        <f>(L77*N77)/2</f>
        <v>3.7500000000000006E-2</v>
      </c>
      <c r="P77" s="127">
        <f>(M77+O77)/2</f>
        <v>9.375E-2</v>
      </c>
      <c r="Q77" s="4">
        <f>(L77*P79)-P77</f>
        <v>0.234375</v>
      </c>
    </row>
    <row r="78" spans="1:18" x14ac:dyDescent="0.25">
      <c r="L78" s="46">
        <v>2</v>
      </c>
      <c r="M78" s="42">
        <v>0.1</v>
      </c>
      <c r="N78" s="49">
        <v>0.03</v>
      </c>
      <c r="O78" s="49">
        <f>(L78*N78)/2</f>
        <v>0.03</v>
      </c>
      <c r="P78" s="38">
        <f>(M78+O78)/2</f>
        <v>6.5000000000000002E-2</v>
      </c>
      <c r="Q78" s="4">
        <f>(L78*P79)-P78</f>
        <v>0.3725</v>
      </c>
    </row>
    <row r="79" spans="1:18" x14ac:dyDescent="0.25">
      <c r="A79" s="139">
        <f>D75/3</f>
        <v>0.27777777777777779</v>
      </c>
      <c r="G79" s="138"/>
      <c r="L79" s="46"/>
      <c r="M79" s="42"/>
      <c r="N79" s="74" t="s">
        <v>88</v>
      </c>
      <c r="O79" s="128"/>
      <c r="P79" s="129">
        <f>P76+P77+P78</f>
        <v>0.21875</v>
      </c>
      <c r="Q79" s="1"/>
    </row>
    <row r="80" spans="1:18" x14ac:dyDescent="0.25">
      <c r="L80" s="78"/>
      <c r="M80" s="69"/>
      <c r="N80" s="69"/>
      <c r="O80" s="69"/>
      <c r="P80" s="125"/>
    </row>
    <row r="81" spans="2:17" x14ac:dyDescent="0.25">
      <c r="G81" s="71"/>
      <c r="H81" s="71"/>
      <c r="I81" s="71"/>
      <c r="J81" s="71"/>
      <c r="K81" s="71"/>
      <c r="Q81" s="78"/>
    </row>
    <row r="82" spans="2:17" ht="15.75" thickBot="1" x14ac:dyDescent="0.3">
      <c r="G82" s="70"/>
      <c r="H82" s="70"/>
      <c r="I82" s="70"/>
      <c r="J82" s="70"/>
      <c r="K82" s="70"/>
    </row>
    <row r="83" spans="2:17" ht="15.75" thickBot="1" x14ac:dyDescent="0.3">
      <c r="B83" s="62" t="s">
        <v>59</v>
      </c>
      <c r="C83" s="63"/>
      <c r="D83" s="63"/>
      <c r="E83" s="64"/>
      <c r="G83" s="89" t="s">
        <v>110</v>
      </c>
      <c r="H83" s="142"/>
      <c r="I83" s="142"/>
      <c r="J83" s="142"/>
      <c r="K83" s="142"/>
      <c r="L83" s="90"/>
    </row>
    <row r="84" spans="2:17" ht="15.75" thickBot="1" x14ac:dyDescent="0.3">
      <c r="H84" s="140" t="s">
        <v>75</v>
      </c>
      <c r="I84" s="141"/>
    </row>
    <row r="87" spans="2:17" x14ac:dyDescent="0.25">
      <c r="F87" t="s">
        <v>55</v>
      </c>
      <c r="I87" s="53">
        <f>I50</f>
        <v>4.0999999999999996</v>
      </c>
    </row>
    <row r="89" spans="2:17" x14ac:dyDescent="0.25">
      <c r="B89" s="137">
        <f>D89+D92</f>
        <v>0.65</v>
      </c>
      <c r="D89" s="51">
        <f>B98/6</f>
        <v>0.65</v>
      </c>
    </row>
    <row r="92" spans="2:17" x14ac:dyDescent="0.25">
      <c r="D92" s="143"/>
      <c r="I92" s="125"/>
    </row>
    <row r="98" spans="1:12" ht="15.75" thickBot="1" x14ac:dyDescent="0.3">
      <c r="B98" s="50">
        <v>3.9</v>
      </c>
    </row>
    <row r="99" spans="1:12" ht="15.75" thickBot="1" x14ac:dyDescent="0.3">
      <c r="G99" s="148" t="s">
        <v>113</v>
      </c>
      <c r="H99" s="149"/>
      <c r="I99" s="150"/>
      <c r="J99" s="150"/>
      <c r="K99" s="174"/>
    </row>
    <row r="100" spans="1:12" x14ac:dyDescent="0.25">
      <c r="A100" t="s">
        <v>109</v>
      </c>
    </row>
    <row r="101" spans="1:12" x14ac:dyDescent="0.25">
      <c r="D101" s="45">
        <f>(B98*4/6)-D92</f>
        <v>2.6</v>
      </c>
      <c r="I101" s="145"/>
    </row>
    <row r="102" spans="1:12" ht="15.75" thickBot="1" x14ac:dyDescent="0.3"/>
    <row r="103" spans="1:12" ht="15.75" thickBot="1" x14ac:dyDescent="0.3">
      <c r="L103" s="147">
        <f>I87*3/6</f>
        <v>2.0499999999999998</v>
      </c>
    </row>
    <row r="104" spans="1:12" ht="15.75" thickBot="1" x14ac:dyDescent="0.3"/>
    <row r="105" spans="1:12" ht="19.5" thickBot="1" x14ac:dyDescent="0.35">
      <c r="H105" s="144">
        <f>B111</f>
        <v>0.43333333333333335</v>
      </c>
      <c r="J105" s="146" t="s">
        <v>111</v>
      </c>
      <c r="K105" s="146"/>
      <c r="L105" s="147">
        <f>I87*2/6</f>
        <v>1.3666666666666665</v>
      </c>
    </row>
    <row r="107" spans="1:12" ht="15.75" thickBot="1" x14ac:dyDescent="0.3"/>
    <row r="108" spans="1:12" ht="15.75" thickBot="1" x14ac:dyDescent="0.3">
      <c r="L108" s="147">
        <f>I87-(L103+L105)</f>
        <v>0.68333333333333357</v>
      </c>
    </row>
    <row r="109" spans="1:12" ht="15.75" thickBot="1" x14ac:dyDescent="0.3">
      <c r="I109" s="98" t="s">
        <v>112</v>
      </c>
    </row>
    <row r="110" spans="1:12" ht="15.75" thickBot="1" x14ac:dyDescent="0.3"/>
    <row r="111" spans="1:12" ht="15.75" thickBot="1" x14ac:dyDescent="0.3">
      <c r="B111" s="144">
        <f>D112/3*2</f>
        <v>0.43333333333333335</v>
      </c>
      <c r="I111" s="144">
        <f>B116</f>
        <v>0.21666666666666667</v>
      </c>
    </row>
    <row r="112" spans="1:12" x14ac:dyDescent="0.25">
      <c r="D112" s="51">
        <f>B98/6</f>
        <v>0.65</v>
      </c>
      <c r="I112" s="145"/>
    </row>
    <row r="113" spans="2:17" ht="15.75" thickBot="1" x14ac:dyDescent="0.3">
      <c r="J113" s="68"/>
      <c r="K113" s="68"/>
    </row>
    <row r="114" spans="2:17" ht="15.75" thickBot="1" x14ac:dyDescent="0.3">
      <c r="M114" s="148" t="s">
        <v>114</v>
      </c>
      <c r="N114" s="150"/>
    </row>
    <row r="115" spans="2:17" ht="15.75" thickBot="1" x14ac:dyDescent="0.3"/>
    <row r="116" spans="2:17" ht="15.75" thickBot="1" x14ac:dyDescent="0.3">
      <c r="B116" s="144">
        <f>D112/3</f>
        <v>0.21666666666666667</v>
      </c>
      <c r="G116" s="138"/>
    </row>
    <row r="119" spans="2:17" x14ac:dyDescent="0.25">
      <c r="F119" s="186" t="s">
        <v>142</v>
      </c>
    </row>
    <row r="120" spans="2:17" x14ac:dyDescent="0.25">
      <c r="G120" t="s">
        <v>135</v>
      </c>
    </row>
    <row r="121" spans="2:17" ht="15.75" thickBot="1" x14ac:dyDescent="0.3"/>
    <row r="122" spans="2:17" ht="15.75" thickBot="1" x14ac:dyDescent="0.3">
      <c r="F122" t="s">
        <v>152</v>
      </c>
      <c r="H122" t="s">
        <v>153</v>
      </c>
      <c r="M122" s="98">
        <v>55</v>
      </c>
      <c r="N122" s="98">
        <v>4.5</v>
      </c>
      <c r="O122" s="183" t="s">
        <v>150</v>
      </c>
      <c r="P122" s="98">
        <f>M122*N122</f>
        <v>247.5</v>
      </c>
      <c r="Q122" t="s">
        <v>151</v>
      </c>
    </row>
    <row r="123" spans="2:17" ht="15.75" thickBot="1" x14ac:dyDescent="0.3">
      <c r="G123" t="s">
        <v>143</v>
      </c>
      <c r="L123" s="52">
        <f>M7</f>
        <v>60</v>
      </c>
      <c r="M123" t="s">
        <v>144</v>
      </c>
      <c r="N123" t="s">
        <v>145</v>
      </c>
    </row>
    <row r="124" spans="2:17" ht="15.75" thickBot="1" x14ac:dyDescent="0.3">
      <c r="G124" t="s">
        <v>154</v>
      </c>
      <c r="L124" t="s">
        <v>149</v>
      </c>
      <c r="O124" s="219">
        <f>((1/2*(C125*N7*N7)/10)*0.101971621298)*100</f>
        <v>3.2933920204359772</v>
      </c>
      <c r="P124" t="s">
        <v>178</v>
      </c>
    </row>
    <row r="125" spans="2:17" ht="15.75" thickBot="1" x14ac:dyDescent="0.3">
      <c r="B125" s="68" t="s">
        <v>177</v>
      </c>
      <c r="C125" s="16">
        <f>1000*(O125*6.28)/2</f>
        <v>219.8</v>
      </c>
      <c r="D125" s="68" t="s">
        <v>58</v>
      </c>
      <c r="E125" t="s">
        <v>155</v>
      </c>
      <c r="F125" s="204" t="s">
        <v>156</v>
      </c>
      <c r="G125" s="204"/>
      <c r="H125" s="204"/>
      <c r="I125" s="204"/>
      <c r="J125" s="204"/>
      <c r="L125" t="s">
        <v>181</v>
      </c>
      <c r="O125" s="218">
        <f>C127/2</f>
        <v>7.0000000000000007E-2</v>
      </c>
      <c r="P125" t="s">
        <v>182</v>
      </c>
    </row>
    <row r="126" spans="2:17" x14ac:dyDescent="0.25">
      <c r="F126" t="s">
        <v>165</v>
      </c>
    </row>
    <row r="127" spans="2:17" ht="15.75" thickBot="1" x14ac:dyDescent="0.3">
      <c r="B127" s="231" t="s">
        <v>183</v>
      </c>
      <c r="C127" s="16">
        <v>0.14000000000000001</v>
      </c>
      <c r="D127" t="s">
        <v>182</v>
      </c>
      <c r="F127" t="s">
        <v>166</v>
      </c>
    </row>
    <row r="128" spans="2:17" ht="15.75" thickBot="1" x14ac:dyDescent="0.3">
      <c r="H128" t="s">
        <v>148</v>
      </c>
      <c r="J128" s="197" t="s">
        <v>146</v>
      </c>
      <c r="K128" s="227">
        <f>O124</f>
        <v>3.2933920204359772</v>
      </c>
      <c r="L128" s="199" t="s">
        <v>180</v>
      </c>
      <c r="M128" s="226">
        <f>K128/K129</f>
        <v>1.4983585170318365</v>
      </c>
      <c r="N128" s="68" t="s">
        <v>173</v>
      </c>
      <c r="O128" s="226">
        <f>M128</f>
        <v>1.4983585170318365</v>
      </c>
    </row>
    <row r="129" spans="5:14" ht="15.75" thickBot="1" x14ac:dyDescent="0.3">
      <c r="J129" s="198" t="s">
        <v>147</v>
      </c>
      <c r="K129" s="205">
        <f>1/2*(0.07*6.28)*10</f>
        <v>2.1980000000000004</v>
      </c>
      <c r="L129" s="200" t="s">
        <v>179</v>
      </c>
    </row>
    <row r="130" spans="5:14" ht="15.75" thickBot="1" x14ac:dyDescent="0.3"/>
    <row r="131" spans="5:14" x14ac:dyDescent="0.25">
      <c r="E131" s="207"/>
      <c r="F131" s="208"/>
      <c r="G131" s="215">
        <v>1</v>
      </c>
      <c r="H131" s="209"/>
      <c r="I131" s="201"/>
      <c r="K131" s="190"/>
      <c r="L131" s="191"/>
      <c r="M131" s="191"/>
      <c r="N131" s="77"/>
    </row>
    <row r="132" spans="5:14" x14ac:dyDescent="0.25">
      <c r="E132" s="210"/>
      <c r="F132" s="195"/>
      <c r="G132" s="195"/>
      <c r="H132" s="211"/>
      <c r="I132" s="201"/>
      <c r="K132" s="192"/>
      <c r="L132" s="193"/>
      <c r="M132" s="193"/>
      <c r="N132" s="194"/>
    </row>
    <row r="133" spans="5:14" x14ac:dyDescent="0.25">
      <c r="E133" s="210"/>
      <c r="F133" s="195"/>
      <c r="G133" s="195"/>
      <c r="H133" s="211"/>
      <c r="I133" s="201"/>
    </row>
    <row r="134" spans="5:14" ht="18.75" x14ac:dyDescent="0.3">
      <c r="E134" s="210"/>
      <c r="F134" s="195"/>
      <c r="G134" s="195"/>
      <c r="H134" s="211"/>
      <c r="I134" s="201"/>
      <c r="M134" s="216" t="s">
        <v>137</v>
      </c>
    </row>
    <row r="135" spans="5:14" x14ac:dyDescent="0.25">
      <c r="E135" s="210"/>
      <c r="F135" s="195"/>
      <c r="G135" s="195"/>
      <c r="H135" s="211"/>
      <c r="I135" s="201"/>
      <c r="J135" s="201" t="s">
        <v>133</v>
      </c>
      <c r="K135" s="202"/>
      <c r="L135" s="203"/>
    </row>
    <row r="136" spans="5:14" x14ac:dyDescent="0.25">
      <c r="E136" s="210"/>
      <c r="F136" s="195"/>
      <c r="G136" s="195"/>
      <c r="H136" s="211"/>
      <c r="I136" s="201"/>
      <c r="K136" t="s">
        <v>136</v>
      </c>
      <c r="N136" s="188" t="s">
        <v>142</v>
      </c>
    </row>
    <row r="137" spans="5:14" ht="15.75" thickBot="1" x14ac:dyDescent="0.3">
      <c r="E137" s="210"/>
      <c r="F137" s="195"/>
      <c r="G137" s="195"/>
      <c r="H137" s="211">
        <v>1</v>
      </c>
      <c r="I137" s="201"/>
      <c r="K137" s="183" t="s">
        <v>138</v>
      </c>
      <c r="M137" t="s">
        <v>159</v>
      </c>
    </row>
    <row r="138" spans="5:14" ht="15.75" thickBot="1" x14ac:dyDescent="0.3">
      <c r="E138" s="210"/>
      <c r="F138" s="222">
        <f>M128</f>
        <v>1.4983585170318365</v>
      </c>
      <c r="G138" s="195" t="s">
        <v>138</v>
      </c>
      <c r="H138" s="211"/>
      <c r="I138" s="201"/>
    </row>
    <row r="139" spans="5:14" x14ac:dyDescent="0.25">
      <c r="E139" s="210"/>
      <c r="F139" s="195"/>
      <c r="G139" s="195"/>
      <c r="H139" s="211"/>
      <c r="I139" s="201"/>
      <c r="K139" s="68" t="s">
        <v>137</v>
      </c>
    </row>
    <row r="140" spans="5:14" x14ac:dyDescent="0.25">
      <c r="E140" s="210"/>
      <c r="F140" s="195"/>
      <c r="G140" s="195"/>
      <c r="H140" s="211"/>
      <c r="I140" s="201"/>
      <c r="K140" s="188" t="s">
        <v>137</v>
      </c>
    </row>
    <row r="141" spans="5:14" x14ac:dyDescent="0.25">
      <c r="E141" s="210"/>
      <c r="F141" s="195"/>
      <c r="G141" s="195"/>
      <c r="H141" s="211"/>
      <c r="I141" s="201"/>
      <c r="K141" s="184"/>
    </row>
    <row r="142" spans="5:14" x14ac:dyDescent="0.25">
      <c r="E142" s="210"/>
      <c r="F142" s="195"/>
      <c r="G142" s="195"/>
      <c r="H142" s="211"/>
      <c r="I142" s="201"/>
      <c r="K142" s="187"/>
      <c r="M142" s="183" t="s">
        <v>139</v>
      </c>
    </row>
    <row r="143" spans="5:14" ht="18.75" x14ac:dyDescent="0.3">
      <c r="E143" s="210"/>
      <c r="F143" s="195"/>
      <c r="G143" s="195"/>
      <c r="H143" s="211"/>
      <c r="I143" s="201"/>
      <c r="L143" s="189"/>
    </row>
    <row r="144" spans="5:14" ht="15.75" thickBot="1" x14ac:dyDescent="0.3">
      <c r="E144" s="212"/>
      <c r="F144" s="213"/>
      <c r="G144" s="213"/>
      <c r="H144" s="214"/>
      <c r="I144" s="201"/>
    </row>
    <row r="145" spans="5:12" x14ac:dyDescent="0.25">
      <c r="E145" s="201"/>
      <c r="F145" s="201"/>
      <c r="G145" s="201"/>
      <c r="H145" s="201"/>
      <c r="I145" s="201"/>
    </row>
    <row r="152" spans="5:12" x14ac:dyDescent="0.25">
      <c r="I152" t="s">
        <v>140</v>
      </c>
    </row>
    <row r="153" spans="5:12" x14ac:dyDescent="0.25">
      <c r="I153" s="217" t="s">
        <v>141</v>
      </c>
      <c r="K153" t="s">
        <v>160</v>
      </c>
    </row>
    <row r="158" spans="5:12" x14ac:dyDescent="0.25">
      <c r="J158" t="s">
        <v>158</v>
      </c>
      <c r="L158" s="50">
        <f>N7</f>
        <v>0.17142857142857143</v>
      </c>
    </row>
    <row r="161" spans="2:18" x14ac:dyDescent="0.25">
      <c r="F161" s="185" t="s">
        <v>139</v>
      </c>
      <c r="G161" s="68" t="s">
        <v>159</v>
      </c>
    </row>
    <row r="162" spans="2:18" ht="15.75" thickBot="1" x14ac:dyDescent="0.3">
      <c r="B162" t="s">
        <v>162</v>
      </c>
      <c r="L162" s="206"/>
    </row>
    <row r="163" spans="2:18" ht="15.75" thickBot="1" x14ac:dyDescent="0.3">
      <c r="C163" s="98">
        <v>15</v>
      </c>
      <c r="D163" t="s">
        <v>163</v>
      </c>
      <c r="E163" s="204">
        <v>20</v>
      </c>
      <c r="H163" t="s">
        <v>174</v>
      </c>
      <c r="O163" s="228">
        <f>O128/5</f>
        <v>0.29967170340636728</v>
      </c>
      <c r="P163" t="s">
        <v>169</v>
      </c>
    </row>
    <row r="164" spans="2:18" x14ac:dyDescent="0.25">
      <c r="H164" t="s">
        <v>157</v>
      </c>
      <c r="L164" s="196"/>
    </row>
    <row r="165" spans="2:18" x14ac:dyDescent="0.25">
      <c r="G165" t="s">
        <v>134</v>
      </c>
    </row>
    <row r="166" spans="2:18" x14ac:dyDescent="0.25">
      <c r="G166" t="s">
        <v>172</v>
      </c>
      <c r="I166" t="s">
        <v>171</v>
      </c>
    </row>
    <row r="167" spans="2:18" ht="15.75" thickBot="1" x14ac:dyDescent="0.3"/>
    <row r="168" spans="2:18" ht="15.75" thickBot="1" x14ac:dyDescent="0.3">
      <c r="G168" t="s">
        <v>164</v>
      </c>
      <c r="P168" s="229">
        <f>O128/5</f>
        <v>0.29967170340636728</v>
      </c>
    </row>
    <row r="169" spans="2:18" ht="15.75" thickBot="1" x14ac:dyDescent="0.3">
      <c r="G169" t="s">
        <v>170</v>
      </c>
      <c r="P169" s="224">
        <f>C163</f>
        <v>15</v>
      </c>
    </row>
    <row r="170" spans="2:18" ht="15.75" thickBot="1" x14ac:dyDescent="0.3">
      <c r="G170" t="s">
        <v>161</v>
      </c>
      <c r="O170" s="230">
        <f>P168</f>
        <v>0.29967170340636728</v>
      </c>
      <c r="P170" t="s">
        <v>58</v>
      </c>
    </row>
    <row r="171" spans="2:18" ht="15.75" thickBot="1" x14ac:dyDescent="0.3">
      <c r="G171" t="s">
        <v>175</v>
      </c>
    </row>
    <row r="172" spans="2:18" ht="15.75" thickBot="1" x14ac:dyDescent="0.3">
      <c r="F172" s="225" t="s">
        <v>176</v>
      </c>
      <c r="G172" s="225"/>
      <c r="H172" s="225"/>
      <c r="I172" s="225"/>
      <c r="J172" s="225"/>
      <c r="K172" s="225"/>
      <c r="L172" s="225"/>
      <c r="M172" s="225"/>
      <c r="N172" s="225"/>
      <c r="O172" s="225"/>
      <c r="P172" s="223">
        <f>O163+O128+P169</f>
        <v>16.798030220438203</v>
      </c>
      <c r="Q172" s="225"/>
      <c r="R172" s="225"/>
    </row>
    <row r="173" spans="2:18" ht="18.75" x14ac:dyDescent="0.3">
      <c r="F173" s="189"/>
      <c r="G173" s="189" t="s">
        <v>167</v>
      </c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</row>
    <row r="174" spans="2:18" ht="18.75" x14ac:dyDescent="0.3">
      <c r="G174" s="189" t="s">
        <v>168</v>
      </c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</row>
  </sheetData>
  <hyperlinks>
    <hyperlink ref="J23:J27" r:id="rId1" display="LENZA PER PESCA CON VELA"/>
    <hyperlink ref="L19:L22" r:id="rId2" display="LENZA PER FIUME AI CAVEDANI"/>
    <hyperlink ref="L23:L27" r:id="rId3" display="LENZA PER PESCA CON VELA"/>
    <hyperlink ref="J19:J22" r:id="rId4" display="Lenza per FIUME ACQUE VELOCI (2)"/>
  </hyperlinks>
  <pageMargins left="0.23622047244094491" right="0.23622047244094491" top="0.74803149606299213" bottom="0.74803149606299213" header="0.31496062992125984" footer="0.31496062992125984"/>
  <pageSetup paperSize="9" scale="52" orientation="portrait" horizontalDpi="4294967293" verticalDpi="0" r:id="rId5"/>
  <rowBreaks count="2" manualBreakCount="2">
    <brk id="81" max="17" man="1"/>
    <brk id="174" max="17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2</dc:creator>
  <cp:lastModifiedBy>roberto 2</cp:lastModifiedBy>
  <cp:lastPrinted>2013-05-30T05:48:59Z</cp:lastPrinted>
  <dcterms:created xsi:type="dcterms:W3CDTF">2013-05-05T09:30:51Z</dcterms:created>
  <dcterms:modified xsi:type="dcterms:W3CDTF">2013-05-30T06:48:09Z</dcterms:modified>
</cp:coreProperties>
</file>