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13" i="1" l="1"/>
  <c r="D24" i="1" l="1"/>
  <c r="I86" i="1" s="1"/>
  <c r="E80" i="1" l="1"/>
  <c r="C80" i="1"/>
  <c r="F80" i="1" s="1"/>
  <c r="E79" i="1"/>
  <c r="C79" i="1"/>
  <c r="F79" i="1" s="1"/>
  <c r="E78" i="1"/>
  <c r="C78" i="1"/>
  <c r="F78" i="1" s="1"/>
  <c r="E77" i="1"/>
  <c r="C77" i="1"/>
  <c r="F77" i="1" s="1"/>
  <c r="E76" i="1"/>
  <c r="C76" i="1"/>
  <c r="F76" i="1" s="1"/>
  <c r="E75" i="1"/>
  <c r="C75" i="1"/>
  <c r="E74" i="1"/>
  <c r="C74" i="1"/>
  <c r="F74" i="1" s="1"/>
  <c r="E73" i="1"/>
  <c r="C73" i="1"/>
  <c r="F73" i="1" s="1"/>
  <c r="C72" i="1"/>
  <c r="F72" i="1" s="1"/>
  <c r="E72" i="1"/>
  <c r="E71" i="1"/>
  <c r="C71" i="1"/>
  <c r="F71" i="1" s="1"/>
  <c r="E70" i="1"/>
  <c r="C70" i="1"/>
  <c r="F70" i="1" s="1"/>
  <c r="E69" i="1"/>
  <c r="C69" i="1"/>
  <c r="F69" i="1" s="1"/>
  <c r="E68" i="1"/>
  <c r="C68" i="1"/>
  <c r="F68" i="1" s="1"/>
  <c r="E67" i="1"/>
  <c r="C67" i="1"/>
  <c r="F67" i="1" s="1"/>
  <c r="E66" i="1"/>
  <c r="C66" i="1"/>
  <c r="E65" i="1"/>
  <c r="C65" i="1"/>
  <c r="F65" i="1" s="1"/>
  <c r="C64" i="1"/>
  <c r="E64" i="1"/>
  <c r="E63" i="1"/>
  <c r="C63" i="1"/>
  <c r="E62" i="1"/>
  <c r="C62" i="1"/>
  <c r="F62" i="1" s="1"/>
  <c r="E57" i="1"/>
  <c r="E56" i="1"/>
  <c r="E55" i="1"/>
  <c r="E54" i="1"/>
  <c r="E53" i="1"/>
  <c r="E52" i="1"/>
  <c r="E51" i="1"/>
  <c r="E50" i="1"/>
  <c r="E49" i="1"/>
  <c r="E48" i="1"/>
  <c r="E47" i="1"/>
  <c r="F63" i="1" l="1"/>
  <c r="F64" i="1"/>
  <c r="F66" i="1"/>
  <c r="F75" i="1"/>
  <c r="E21" i="1"/>
  <c r="E37" i="1" l="1"/>
  <c r="J30" i="1" l="1"/>
  <c r="B23" i="1"/>
  <c r="D8" i="1"/>
  <c r="G21" i="1"/>
  <c r="B13" i="1" l="1"/>
  <c r="B32" i="1" s="1"/>
  <c r="K61" i="1" s="1"/>
  <c r="D75" i="1"/>
  <c r="D67" i="1"/>
  <c r="D65" i="1"/>
  <c r="D80" i="1"/>
  <c r="D77" i="1"/>
  <c r="G77" i="1" s="1"/>
  <c r="D73" i="1"/>
  <c r="G73" i="1" s="1"/>
  <c r="H73" i="1" s="1"/>
  <c r="D79" i="1"/>
  <c r="G79" i="1" s="1"/>
  <c r="D74" i="1"/>
  <c r="D72" i="1"/>
  <c r="D71" i="1"/>
  <c r="D69" i="1"/>
  <c r="D63" i="1"/>
  <c r="D70" i="1"/>
  <c r="D66" i="1"/>
  <c r="D76" i="1"/>
  <c r="G76" i="1" s="1"/>
  <c r="D64" i="1"/>
  <c r="D78" i="1"/>
  <c r="D68" i="1"/>
  <c r="E19" i="1"/>
  <c r="G32" i="1" s="1"/>
  <c r="G26" i="1" s="1"/>
  <c r="D62" i="1"/>
  <c r="G62" i="1" s="1"/>
  <c r="I73" i="1" l="1"/>
  <c r="J73" i="1" s="1"/>
  <c r="K73" i="1"/>
  <c r="H79" i="1"/>
  <c r="G68" i="1"/>
  <c r="H68" i="1" s="1"/>
  <c r="G66" i="1"/>
  <c r="H66" i="1" s="1"/>
  <c r="G67" i="1"/>
  <c r="H67" i="1" s="1"/>
  <c r="G70" i="1"/>
  <c r="G72" i="1"/>
  <c r="H77" i="1"/>
  <c r="G75" i="1"/>
  <c r="G64" i="1"/>
  <c r="G63" i="1"/>
  <c r="H63" i="1" s="1"/>
  <c r="K63" i="1" s="1"/>
  <c r="G74" i="1"/>
  <c r="H74" i="1" s="1"/>
  <c r="G80" i="1"/>
  <c r="H76" i="1"/>
  <c r="G69" i="1"/>
  <c r="G65" i="1"/>
  <c r="G71" i="1"/>
  <c r="H71" i="1" s="1"/>
  <c r="K71" i="1" s="1"/>
  <c r="G78" i="1"/>
  <c r="H78" i="1" s="1"/>
  <c r="H62" i="1"/>
  <c r="G30" i="1"/>
  <c r="H31" i="1" s="1"/>
  <c r="D25" i="1" s="1"/>
  <c r="H29" i="1"/>
  <c r="F22" i="1" s="1"/>
  <c r="I22" i="1" s="1"/>
  <c r="I28" i="1"/>
  <c r="C29" i="1"/>
  <c r="C34" i="1"/>
  <c r="C32" i="1"/>
  <c r="I78" i="1" l="1"/>
  <c r="J78" i="1" s="1"/>
  <c r="K78" i="1"/>
  <c r="I77" i="1"/>
  <c r="J77" i="1" s="1"/>
  <c r="K77" i="1"/>
  <c r="I66" i="1"/>
  <c r="J66" i="1" s="1"/>
  <c r="K66" i="1"/>
  <c r="I76" i="1"/>
  <c r="J76" i="1" s="1"/>
  <c r="K76" i="1"/>
  <c r="I68" i="1"/>
  <c r="J68" i="1" s="1"/>
  <c r="K68" i="1"/>
  <c r="I79" i="1"/>
  <c r="J79" i="1" s="1"/>
  <c r="K79" i="1"/>
  <c r="I62" i="1"/>
  <c r="J62" i="1" s="1"/>
  <c r="K62" i="1"/>
  <c r="I74" i="1"/>
  <c r="J74" i="1" s="1"/>
  <c r="K74" i="1"/>
  <c r="I67" i="1"/>
  <c r="J67" i="1" s="1"/>
  <c r="K67" i="1"/>
  <c r="I71" i="1"/>
  <c r="J71" i="1" s="1"/>
  <c r="H69" i="1"/>
  <c r="H80" i="1"/>
  <c r="I63" i="1"/>
  <c r="J63" i="1" s="1"/>
  <c r="H75" i="1"/>
  <c r="H72" i="1"/>
  <c r="H65" i="1"/>
  <c r="H64" i="1"/>
  <c r="H70" i="1"/>
  <c r="D26" i="1"/>
  <c r="D36" i="1"/>
  <c r="D37" i="1" s="1"/>
  <c r="I65" i="1" l="1"/>
  <c r="J65" i="1" s="1"/>
  <c r="K65" i="1"/>
  <c r="I80" i="1"/>
  <c r="J80" i="1" s="1"/>
  <c r="K80" i="1"/>
  <c r="I72" i="1"/>
  <c r="J72" i="1" s="1"/>
  <c r="K72" i="1"/>
  <c r="I69" i="1"/>
  <c r="J69" i="1" s="1"/>
  <c r="K69" i="1"/>
  <c r="I70" i="1"/>
  <c r="J70" i="1" s="1"/>
  <c r="K70" i="1"/>
  <c r="I75" i="1"/>
  <c r="J75" i="1" s="1"/>
  <c r="K75" i="1"/>
  <c r="I64" i="1"/>
  <c r="J64" i="1" s="1"/>
  <c r="K64" i="1"/>
</calcChain>
</file>

<file path=xl/sharedStrings.xml><?xml version="1.0" encoding="utf-8"?>
<sst xmlns="http://schemas.openxmlformats.org/spreadsheetml/2006/main" count="111" uniqueCount="75">
  <si>
    <t>CALCOLO E DEFINIZIONE LENZA PER VELA</t>
  </si>
  <si>
    <t xml:space="preserve">                  ●</t>
  </si>
  <si>
    <r>
      <t xml:space="preserve">       </t>
    </r>
    <r>
      <rPr>
        <sz val="24"/>
        <color theme="1"/>
        <rFont val="Calibri"/>
        <family val="2"/>
        <scheme val="minor"/>
      </rPr>
      <t>=</t>
    </r>
  </si>
  <si>
    <t>Psfera</t>
  </si>
  <si>
    <t>Pvela</t>
  </si>
  <si>
    <t xml:space="preserve">           H</t>
  </si>
  <si>
    <t>H   =</t>
  </si>
  <si>
    <t>metri</t>
  </si>
  <si>
    <t>PORTANZA  VELA</t>
  </si>
  <si>
    <t>˭</t>
  </si>
  <si>
    <t>grammi</t>
  </si>
  <si>
    <t>bulk =</t>
  </si>
  <si>
    <t>FONDO</t>
  </si>
  <si>
    <t xml:space="preserve">                   IMMETTERE I DATI DELL'ALTEZZA DEL FONDO E DELLA PORTANZA DELLA VELA</t>
  </si>
  <si>
    <t xml:space="preserve">        IMMETTERE PESO PROPRIO VELA</t>
  </si>
  <si>
    <t xml:space="preserve">pallettone </t>
  </si>
  <si>
    <r>
      <t xml:space="preserve">la piombatura del bulk e la rimanente verso il fondo deve essere fatta con piombi  </t>
    </r>
    <r>
      <rPr>
        <sz val="11"/>
        <color theme="1"/>
        <rFont val="Calibri"/>
        <family val="2"/>
      </rPr>
      <t>≥ del n°5</t>
    </r>
  </si>
  <si>
    <t>il finale varia a secondo della profondità</t>
  </si>
  <si>
    <t xml:space="preserve">             il peso della vela varia a secondo del materiale usato</t>
  </si>
  <si>
    <t>pallini del n°5</t>
  </si>
  <si>
    <t>gli ultimi pallini del 5 devono avere le seguenti misure</t>
  </si>
  <si>
    <t xml:space="preserve">gli altri </t>
  </si>
  <si>
    <t xml:space="preserve">vanno distribuiti nei </t>
  </si>
  <si>
    <t xml:space="preserve">          rimanenza piombatura =</t>
  </si>
  <si>
    <t>mt.sovrastanti ed equidistanti</t>
  </si>
  <si>
    <t>tra loro</t>
  </si>
  <si>
    <t>quando il valore è negativo non vanno aggiunti altri</t>
  </si>
  <si>
    <t xml:space="preserve">pallini </t>
  </si>
  <si>
    <t>gr.</t>
  </si>
  <si>
    <t>quali distanze immutabili anche se il n°                           risulta</t>
  </si>
  <si>
    <t>inferiore</t>
  </si>
  <si>
    <t>risulta</t>
  </si>
  <si>
    <t xml:space="preserve">Il numero dei pallini </t>
  </si>
  <si>
    <t>va tolto al bulk</t>
  </si>
  <si>
    <t>tolti i</t>
  </si>
  <si>
    <t xml:space="preserve">   restano nel bulk</t>
  </si>
  <si>
    <t>pallini</t>
  </si>
  <si>
    <t>pallini n°</t>
  </si>
  <si>
    <t>2/0</t>
  </si>
  <si>
    <t>3/0</t>
  </si>
  <si>
    <t>4/0</t>
  </si>
  <si>
    <t>5/0</t>
  </si>
  <si>
    <t>6/0</t>
  </si>
  <si>
    <t>6/00</t>
  </si>
  <si>
    <t>8/00</t>
  </si>
  <si>
    <t>7/00</t>
  </si>
  <si>
    <t>vela</t>
  </si>
  <si>
    <t>ditta</t>
  </si>
  <si>
    <t>tonda</t>
  </si>
  <si>
    <t>sarfix</t>
  </si>
  <si>
    <t>peso</t>
  </si>
  <si>
    <t>peso gr.</t>
  </si>
  <si>
    <t>a luna oro</t>
  </si>
  <si>
    <t>colmic</t>
  </si>
  <si>
    <t xml:space="preserve">vela </t>
  </si>
  <si>
    <t>sfera</t>
  </si>
  <si>
    <t>PESO</t>
  </si>
  <si>
    <t>VELA</t>
  </si>
  <si>
    <t xml:space="preserve">in alto </t>
  </si>
  <si>
    <t>al centro</t>
  </si>
  <si>
    <t>PIOMBI</t>
  </si>
  <si>
    <t>in basso</t>
  </si>
  <si>
    <t>portanza</t>
  </si>
  <si>
    <t>CONSIGL.</t>
  </si>
  <si>
    <t>TOTALE</t>
  </si>
  <si>
    <t>Scartare i risultati con valori negativi .-Nel caso i positivi verso il finale siano costituiti da piombi grandi</t>
  </si>
  <si>
    <t>utilizzare la tabella A costituita da pallini del n°5</t>
  </si>
  <si>
    <t>PALLINI 5</t>
  </si>
  <si>
    <t>TABELLA A</t>
  </si>
  <si>
    <t>Considerare i risultati dove nella tabella A figura un numero di pallini del 5 più vicini alla quantità 5</t>
  </si>
  <si>
    <t>Nel caso la quantità sia inferiore o superiore a 5 ,aumentare o togliere il numero dei pallini in difetto o in eccesso</t>
  </si>
  <si>
    <t>gli altri,se in eccesso andranno a compilare la piombatura della zona centrale.-</t>
  </si>
  <si>
    <t>ultimo tratto  in centimetri</t>
  </si>
  <si>
    <t>TABELLA B</t>
  </si>
  <si>
    <r>
      <t>i piombi che verranno sostituiti nella</t>
    </r>
    <r>
      <rPr>
        <sz val="11"/>
        <color rgb="FFFF0000"/>
        <rFont val="Calibri"/>
        <family val="2"/>
        <scheme val="minor"/>
      </rPr>
      <t xml:space="preserve"> TABELLA B</t>
    </r>
    <r>
      <rPr>
        <sz val="11"/>
        <color theme="1"/>
        <rFont val="Calibri"/>
        <family val="2"/>
        <scheme val="minor"/>
      </rPr>
      <t xml:space="preserve"> da quelli della </t>
    </r>
    <r>
      <rPr>
        <sz val="11"/>
        <color rgb="FFFF0000"/>
        <rFont val="Calibri"/>
        <family val="2"/>
        <scheme val="minor"/>
      </rPr>
      <t xml:space="preserve">TABELLA A </t>
    </r>
    <r>
      <rPr>
        <sz val="11"/>
        <color theme="1"/>
        <rFont val="Calibri"/>
        <family val="2"/>
        <scheme val="minor"/>
      </rPr>
      <t>non verranno conteggiati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</si>
</sst>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</font>
    <font>
      <sz val="2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theme="3" tint="-0.249977111117893"/>
      </right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ill="1"/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5" borderId="0" xfId="0" applyFill="1"/>
    <xf numFmtId="0" fontId="0" fillId="5" borderId="0" xfId="0" applyFill="1" applyAlignment="1">
      <alignment horizontal="left"/>
    </xf>
    <xf numFmtId="0" fontId="5" fillId="5" borderId="8" xfId="0" applyFont="1" applyFill="1" applyBorder="1" applyAlignment="1">
      <alignment horizontal="center"/>
    </xf>
    <xf numFmtId="0" fontId="1" fillId="5" borderId="9" xfId="0" applyFont="1" applyFill="1" applyBorder="1"/>
    <xf numFmtId="0" fontId="4" fillId="5" borderId="9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9" fillId="5" borderId="10" xfId="0" applyFont="1" applyFill="1" applyBorder="1" applyAlignment="1">
      <alignment horizontal="center"/>
    </xf>
    <xf numFmtId="0" fontId="5" fillId="5" borderId="0" xfId="0" applyFont="1" applyFill="1"/>
    <xf numFmtId="0" fontId="0" fillId="5" borderId="5" xfId="0" applyFill="1" applyBorder="1"/>
    <xf numFmtId="0" fontId="0" fillId="5" borderId="6" xfId="0" applyFill="1" applyBorder="1"/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5" borderId="0" xfId="0" applyFont="1" applyFill="1"/>
    <xf numFmtId="0" fontId="10" fillId="5" borderId="1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0" fillId="5" borderId="11" xfId="0" applyFill="1" applyBorder="1"/>
    <xf numFmtId="0" fontId="7" fillId="6" borderId="7" xfId="0" applyFont="1" applyFill="1" applyBorder="1" applyAlignment="1">
      <alignment horizontal="center"/>
    </xf>
    <xf numFmtId="0" fontId="0" fillId="5" borderId="16" xfId="0" applyFill="1" applyBorder="1"/>
    <xf numFmtId="0" fontId="0" fillId="5" borderId="17" xfId="0" applyFill="1" applyBorder="1"/>
    <xf numFmtId="0" fontId="0" fillId="4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5" borderId="20" xfId="0" applyFill="1" applyBorder="1"/>
    <xf numFmtId="0" fontId="0" fillId="2" borderId="21" xfId="0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21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5" borderId="19" xfId="0" applyNumberFormat="1" applyFill="1" applyBorder="1" applyAlignment="1">
      <alignment horizontal="center"/>
    </xf>
    <xf numFmtId="2" fontId="0" fillId="5" borderId="18" xfId="0" applyNumberFormat="1" applyFill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2" fontId="0" fillId="5" borderId="0" xfId="0" applyNumberFormat="1" applyFill="1" applyAlignment="1">
      <alignment horizontal="right"/>
    </xf>
    <xf numFmtId="1" fontId="0" fillId="7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0" fontId="0" fillId="2" borderId="0" xfId="0" applyFill="1"/>
    <xf numFmtId="2" fontId="0" fillId="2" borderId="0" xfId="0" applyNumberFormat="1" applyFill="1" applyAlignment="1">
      <alignment horizontal="center"/>
    </xf>
    <xf numFmtId="0" fontId="0" fillId="5" borderId="0" xfId="0" applyFill="1" applyBorder="1"/>
    <xf numFmtId="0" fontId="0" fillId="5" borderId="0" xfId="0" applyFill="1" applyAlignment="1">
      <alignment horizontal="right"/>
    </xf>
    <xf numFmtId="1" fontId="11" fillId="9" borderId="1" xfId="0" applyNumberFormat="1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  <xf numFmtId="2" fontId="4" fillId="10" borderId="12" xfId="0" applyNumberFormat="1" applyFont="1" applyFill="1" applyBorder="1" applyAlignment="1">
      <alignment horizontal="center"/>
    </xf>
    <xf numFmtId="2" fontId="3" fillId="10" borderId="12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0" fillId="0" borderId="23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1" fillId="0" borderId="2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2" borderId="1" xfId="0" applyFill="1" applyBorder="1"/>
    <xf numFmtId="1" fontId="0" fillId="0" borderId="2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2" fontId="1" fillId="10" borderId="1" xfId="0" applyNumberFormat="1" applyFont="1" applyFill="1" applyBorder="1" applyAlignment="1">
      <alignment horizontal="center"/>
    </xf>
    <xf numFmtId="0" fontId="13" fillId="0" borderId="0" xfId="0" applyFont="1" applyBorder="1"/>
    <xf numFmtId="0" fontId="0" fillId="2" borderId="2" xfId="0" applyFill="1" applyBorder="1" applyAlignment="1">
      <alignment horizontal="center"/>
    </xf>
    <xf numFmtId="0" fontId="14" fillId="0" borderId="1" xfId="0" applyFont="1" applyBorder="1"/>
    <xf numFmtId="0" fontId="1" fillId="0" borderId="0" xfId="0" applyFont="1" applyFill="1" applyBorder="1" applyAlignment="1">
      <alignment horizontal="center"/>
    </xf>
    <xf numFmtId="0" fontId="16" fillId="0" borderId="0" xfId="0" applyFont="1"/>
    <xf numFmtId="2" fontId="15" fillId="6" borderId="27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7</xdr:row>
      <xdr:rowOff>19050</xdr:rowOff>
    </xdr:from>
    <xdr:to>
      <xdr:col>3</xdr:col>
      <xdr:colOff>95250</xdr:colOff>
      <xdr:row>8</xdr:row>
      <xdr:rowOff>123825</xdr:rowOff>
    </xdr:to>
    <xdr:sp macro="" textlink="">
      <xdr:nvSpPr>
        <xdr:cNvPr id="32" name="Rettangolo 31"/>
        <xdr:cNvSpPr/>
      </xdr:nvSpPr>
      <xdr:spPr>
        <a:xfrm rot="213111">
          <a:off x="1457325" y="1352550"/>
          <a:ext cx="466725" cy="4667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28575</xdr:colOff>
      <xdr:row>6</xdr:row>
      <xdr:rowOff>104775</xdr:rowOff>
    </xdr:from>
    <xdr:to>
      <xdr:col>3</xdr:col>
      <xdr:colOff>85726</xdr:colOff>
      <xdr:row>12</xdr:row>
      <xdr:rowOff>133350</xdr:rowOff>
    </xdr:to>
    <xdr:cxnSp macro="">
      <xdr:nvCxnSpPr>
        <xdr:cNvPr id="4" name="Connettore 1 3"/>
        <xdr:cNvCxnSpPr/>
      </xdr:nvCxnSpPr>
      <xdr:spPr>
        <a:xfrm flipH="1">
          <a:off x="1857375" y="1247775"/>
          <a:ext cx="57151" cy="117157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18</xdr:row>
      <xdr:rowOff>161925</xdr:rowOff>
    </xdr:from>
    <xdr:to>
      <xdr:col>3</xdr:col>
      <xdr:colOff>66675</xdr:colOff>
      <xdr:row>19</xdr:row>
      <xdr:rowOff>76200</xdr:rowOff>
    </xdr:to>
    <xdr:sp macro="" textlink="">
      <xdr:nvSpPr>
        <xdr:cNvPr id="7" name="Ovale 6"/>
        <xdr:cNvSpPr/>
      </xdr:nvSpPr>
      <xdr:spPr>
        <a:xfrm>
          <a:off x="1771650" y="3590925"/>
          <a:ext cx="123825" cy="104775"/>
        </a:xfrm>
        <a:prstGeom prst="ellipse">
          <a:avLst/>
        </a:prstGeom>
        <a:solidFill>
          <a:schemeClr val="tx1"/>
        </a:solidFill>
        <a:ln w="0" cap="rnd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0</xdr:colOff>
      <xdr:row>19</xdr:row>
      <xdr:rowOff>114300</xdr:rowOff>
    </xdr:from>
    <xdr:to>
      <xdr:col>3</xdr:col>
      <xdr:colOff>1</xdr:colOff>
      <xdr:row>22</xdr:row>
      <xdr:rowOff>19050</xdr:rowOff>
    </xdr:to>
    <xdr:cxnSp macro="">
      <xdr:nvCxnSpPr>
        <xdr:cNvPr id="12" name="Connettore 1 11"/>
        <xdr:cNvCxnSpPr/>
      </xdr:nvCxnSpPr>
      <xdr:spPr>
        <a:xfrm flipH="1">
          <a:off x="1828800" y="3733800"/>
          <a:ext cx="1" cy="476250"/>
        </a:xfrm>
        <a:prstGeom prst="line">
          <a:avLst/>
        </a:prstGeom>
        <a:ln w="63500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12</xdr:row>
      <xdr:rowOff>57150</xdr:rowOff>
    </xdr:from>
    <xdr:to>
      <xdr:col>3</xdr:col>
      <xdr:colOff>19051</xdr:colOff>
      <xdr:row>36</xdr:row>
      <xdr:rowOff>152400</xdr:rowOff>
    </xdr:to>
    <xdr:cxnSp macro="">
      <xdr:nvCxnSpPr>
        <xdr:cNvPr id="19" name="Connettore 1 18"/>
        <xdr:cNvCxnSpPr/>
      </xdr:nvCxnSpPr>
      <xdr:spPr>
        <a:xfrm flipH="1">
          <a:off x="1800225" y="2971800"/>
          <a:ext cx="47626" cy="5162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5</xdr:row>
      <xdr:rowOff>66675</xdr:rowOff>
    </xdr:from>
    <xdr:to>
      <xdr:col>3</xdr:col>
      <xdr:colOff>95250</xdr:colOff>
      <xdr:row>7</xdr:row>
      <xdr:rowOff>47625</xdr:rowOff>
    </xdr:to>
    <xdr:cxnSp macro="">
      <xdr:nvCxnSpPr>
        <xdr:cNvPr id="24" name="Connettore 1 23"/>
        <xdr:cNvCxnSpPr/>
      </xdr:nvCxnSpPr>
      <xdr:spPr>
        <a:xfrm flipH="1">
          <a:off x="1914525" y="1019175"/>
          <a:ext cx="9525" cy="361950"/>
        </a:xfrm>
        <a:prstGeom prst="line">
          <a:avLst/>
        </a:prstGeom>
        <a:ln w="3492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333375</xdr:colOff>
      <xdr:row>6</xdr:row>
      <xdr:rowOff>171450</xdr:rowOff>
    </xdr:from>
    <xdr:to>
      <xdr:col>5</xdr:col>
      <xdr:colOff>342900</xdr:colOff>
      <xdr:row>6</xdr:row>
      <xdr:rowOff>171450</xdr:rowOff>
    </xdr:to>
    <xdr:cxnSp macro="">
      <xdr:nvCxnSpPr>
        <xdr:cNvPr id="28" name="Connettore 1 27"/>
        <xdr:cNvCxnSpPr/>
      </xdr:nvCxnSpPr>
      <xdr:spPr>
        <a:xfrm>
          <a:off x="333375" y="1314450"/>
          <a:ext cx="3057525" cy="0"/>
        </a:xfrm>
        <a:prstGeom prst="line">
          <a:avLst/>
        </a:prstGeom>
        <a:ln w="82550" cap="rnd" cmpd="thickThin"/>
        <a:effectLst>
          <a:reflection stA="14000" endPos="75000" dist="50800" dir="5400000" sy="-100000" algn="bl" rotWithShape="0"/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314325</xdr:colOff>
      <xdr:row>10</xdr:row>
      <xdr:rowOff>9525</xdr:rowOff>
    </xdr:from>
    <xdr:to>
      <xdr:col>5</xdr:col>
      <xdr:colOff>371476</xdr:colOff>
      <xdr:row>16</xdr:row>
      <xdr:rowOff>38100</xdr:rowOff>
    </xdr:to>
    <xdr:cxnSp macro="">
      <xdr:nvCxnSpPr>
        <xdr:cNvPr id="36" name="Connettore 1 35"/>
        <xdr:cNvCxnSpPr/>
      </xdr:nvCxnSpPr>
      <xdr:spPr>
        <a:xfrm flipH="1">
          <a:off x="3362325" y="1914525"/>
          <a:ext cx="57151" cy="13811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371475</xdr:colOff>
      <xdr:row>8</xdr:row>
      <xdr:rowOff>104775</xdr:rowOff>
    </xdr:from>
    <xdr:to>
      <xdr:col>5</xdr:col>
      <xdr:colOff>400849</xdr:colOff>
      <xdr:row>10</xdr:row>
      <xdr:rowOff>52804</xdr:rowOff>
    </xdr:to>
    <xdr:cxnSp macro="">
      <xdr:nvCxnSpPr>
        <xdr:cNvPr id="38" name="Connettore 1 37"/>
        <xdr:cNvCxnSpPr/>
      </xdr:nvCxnSpPr>
      <xdr:spPr>
        <a:xfrm flipH="1">
          <a:off x="3419475" y="1628775"/>
          <a:ext cx="29374" cy="329029"/>
        </a:xfrm>
        <a:prstGeom prst="line">
          <a:avLst/>
        </a:prstGeom>
        <a:ln w="3492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161926</xdr:colOff>
      <xdr:row>10</xdr:row>
      <xdr:rowOff>190501</xdr:rowOff>
    </xdr:from>
    <xdr:to>
      <xdr:col>7</xdr:col>
      <xdr:colOff>274320</xdr:colOff>
      <xdr:row>10</xdr:row>
      <xdr:rowOff>283845</xdr:rowOff>
    </xdr:to>
    <xdr:sp macro="" textlink="">
      <xdr:nvSpPr>
        <xdr:cNvPr id="1027" name="Ovale 1026"/>
        <xdr:cNvSpPr/>
      </xdr:nvSpPr>
      <xdr:spPr>
        <a:xfrm>
          <a:off x="4429126" y="2095501"/>
          <a:ext cx="112394" cy="93344"/>
        </a:xfrm>
        <a:prstGeom prst="ellipse">
          <a:avLst/>
        </a:prstGeom>
        <a:solidFill>
          <a:schemeClr val="tx1"/>
        </a:solidFill>
        <a:ln w="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590550</xdr:colOff>
      <xdr:row>36</xdr:row>
      <xdr:rowOff>161925</xdr:rowOff>
    </xdr:from>
    <xdr:to>
      <xdr:col>5</xdr:col>
      <xdr:colOff>304800</xdr:colOff>
      <xdr:row>37</xdr:row>
      <xdr:rowOff>38100</xdr:rowOff>
    </xdr:to>
    <xdr:cxnSp macro="">
      <xdr:nvCxnSpPr>
        <xdr:cNvPr id="1030" name="Connettore 1 1029"/>
        <xdr:cNvCxnSpPr/>
      </xdr:nvCxnSpPr>
      <xdr:spPr>
        <a:xfrm>
          <a:off x="1809750" y="8143875"/>
          <a:ext cx="1543050" cy="66675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36</xdr:row>
      <xdr:rowOff>152399</xdr:rowOff>
    </xdr:from>
    <xdr:to>
      <xdr:col>5</xdr:col>
      <xdr:colOff>375206</xdr:colOff>
      <xdr:row>37</xdr:row>
      <xdr:rowOff>39046</xdr:rowOff>
    </xdr:to>
    <xdr:sp macro="" textlink="">
      <xdr:nvSpPr>
        <xdr:cNvPr id="1031" name="Figura a mano libera 1030"/>
        <xdr:cNvSpPr/>
      </xdr:nvSpPr>
      <xdr:spPr>
        <a:xfrm>
          <a:off x="3276600" y="7429499"/>
          <a:ext cx="146606" cy="77147"/>
        </a:xfrm>
        <a:custGeom>
          <a:avLst/>
          <a:gdLst>
            <a:gd name="connsiteX0" fmla="*/ 0 w 76200"/>
            <a:gd name="connsiteY0" fmla="*/ 0 h 47625"/>
            <a:gd name="connsiteX1" fmla="*/ 47625 w 76200"/>
            <a:gd name="connsiteY1" fmla="*/ 19050 h 47625"/>
            <a:gd name="connsiteX2" fmla="*/ 76200 w 76200"/>
            <a:gd name="connsiteY2" fmla="*/ 47625 h 47625"/>
            <a:gd name="connsiteX0" fmla="*/ 0 w 79079"/>
            <a:gd name="connsiteY0" fmla="*/ 14516 h 62141"/>
            <a:gd name="connsiteX1" fmla="*/ 73025 w 79079"/>
            <a:gd name="connsiteY1" fmla="*/ 1816 h 62141"/>
            <a:gd name="connsiteX2" fmla="*/ 76200 w 79079"/>
            <a:gd name="connsiteY2" fmla="*/ 62141 h 62141"/>
            <a:gd name="connsiteX0" fmla="*/ 0 w 75162"/>
            <a:gd name="connsiteY0" fmla="*/ 14832 h 75157"/>
            <a:gd name="connsiteX1" fmla="*/ 73025 w 75162"/>
            <a:gd name="connsiteY1" fmla="*/ 2132 h 75157"/>
            <a:gd name="connsiteX2" fmla="*/ 57150 w 75162"/>
            <a:gd name="connsiteY2" fmla="*/ 75157 h 75157"/>
            <a:gd name="connsiteX0" fmla="*/ 0 w 143544"/>
            <a:gd name="connsiteY0" fmla="*/ 0 h 60325"/>
            <a:gd name="connsiteX1" fmla="*/ 142875 w 143544"/>
            <a:gd name="connsiteY1" fmla="*/ 31750 h 60325"/>
            <a:gd name="connsiteX2" fmla="*/ 57150 w 143544"/>
            <a:gd name="connsiteY2" fmla="*/ 60325 h 60325"/>
            <a:gd name="connsiteX0" fmla="*/ 0 w 150037"/>
            <a:gd name="connsiteY0" fmla="*/ 0 h 69850"/>
            <a:gd name="connsiteX1" fmla="*/ 149225 w 150037"/>
            <a:gd name="connsiteY1" fmla="*/ 41275 h 69850"/>
            <a:gd name="connsiteX2" fmla="*/ 63500 w 150037"/>
            <a:gd name="connsiteY2" fmla="*/ 69850 h 69850"/>
            <a:gd name="connsiteX0" fmla="*/ 0 w 150331"/>
            <a:gd name="connsiteY0" fmla="*/ 2306 h 72156"/>
            <a:gd name="connsiteX1" fmla="*/ 104775 w 150331"/>
            <a:gd name="connsiteY1" fmla="*/ 2306 h 72156"/>
            <a:gd name="connsiteX2" fmla="*/ 149225 w 150331"/>
            <a:gd name="connsiteY2" fmla="*/ 43581 h 72156"/>
            <a:gd name="connsiteX3" fmla="*/ 63500 w 150331"/>
            <a:gd name="connsiteY3" fmla="*/ 72156 h 72156"/>
            <a:gd name="connsiteX0" fmla="*/ 12700 w 167224"/>
            <a:gd name="connsiteY0" fmla="*/ 2306 h 65806"/>
            <a:gd name="connsiteX1" fmla="*/ 117475 w 167224"/>
            <a:gd name="connsiteY1" fmla="*/ 2306 h 65806"/>
            <a:gd name="connsiteX2" fmla="*/ 161925 w 167224"/>
            <a:gd name="connsiteY2" fmla="*/ 43581 h 65806"/>
            <a:gd name="connsiteX3" fmla="*/ 0 w 167224"/>
            <a:gd name="connsiteY3" fmla="*/ 65806 h 65806"/>
            <a:gd name="connsiteX0" fmla="*/ 12700 w 162139"/>
            <a:gd name="connsiteY0" fmla="*/ 2306 h 69928"/>
            <a:gd name="connsiteX1" fmla="*/ 117475 w 162139"/>
            <a:gd name="connsiteY1" fmla="*/ 2306 h 69928"/>
            <a:gd name="connsiteX2" fmla="*/ 161925 w 162139"/>
            <a:gd name="connsiteY2" fmla="*/ 43581 h 69928"/>
            <a:gd name="connsiteX3" fmla="*/ 101599 w 162139"/>
            <a:gd name="connsiteY3" fmla="*/ 68981 h 69928"/>
            <a:gd name="connsiteX4" fmla="*/ 0 w 162139"/>
            <a:gd name="connsiteY4" fmla="*/ 65806 h 69928"/>
            <a:gd name="connsiteX0" fmla="*/ 19050 w 162139"/>
            <a:gd name="connsiteY0" fmla="*/ 0 h 77147"/>
            <a:gd name="connsiteX1" fmla="*/ 117475 w 162139"/>
            <a:gd name="connsiteY1" fmla="*/ 9525 h 77147"/>
            <a:gd name="connsiteX2" fmla="*/ 161925 w 162139"/>
            <a:gd name="connsiteY2" fmla="*/ 50800 h 77147"/>
            <a:gd name="connsiteX3" fmla="*/ 101599 w 162139"/>
            <a:gd name="connsiteY3" fmla="*/ 76200 h 77147"/>
            <a:gd name="connsiteX4" fmla="*/ 0 w 162139"/>
            <a:gd name="connsiteY4" fmla="*/ 73025 h 77147"/>
            <a:gd name="connsiteX0" fmla="*/ 19050 w 146606"/>
            <a:gd name="connsiteY0" fmla="*/ 0 h 77147"/>
            <a:gd name="connsiteX1" fmla="*/ 117475 w 146606"/>
            <a:gd name="connsiteY1" fmla="*/ 9525 h 77147"/>
            <a:gd name="connsiteX2" fmla="*/ 146050 w 146606"/>
            <a:gd name="connsiteY2" fmla="*/ 50800 h 77147"/>
            <a:gd name="connsiteX3" fmla="*/ 101599 w 146606"/>
            <a:gd name="connsiteY3" fmla="*/ 76200 h 77147"/>
            <a:gd name="connsiteX4" fmla="*/ 0 w 146606"/>
            <a:gd name="connsiteY4" fmla="*/ 73025 h 771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46606" h="77147">
              <a:moveTo>
                <a:pt x="19050" y="0"/>
              </a:moveTo>
              <a:cubicBezTo>
                <a:pt x="32808" y="4233"/>
                <a:pt x="92604" y="2646"/>
                <a:pt x="117475" y="9525"/>
              </a:cubicBezTo>
              <a:cubicBezTo>
                <a:pt x="142346" y="16404"/>
                <a:pt x="148696" y="39688"/>
                <a:pt x="146050" y="50800"/>
              </a:cubicBezTo>
              <a:cubicBezTo>
                <a:pt x="143404" y="61913"/>
                <a:pt x="128586" y="72496"/>
                <a:pt x="101599" y="76200"/>
              </a:cubicBezTo>
              <a:cubicBezTo>
                <a:pt x="74612" y="79904"/>
                <a:pt x="14287" y="71438"/>
                <a:pt x="0" y="73025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342900</xdr:colOff>
      <xdr:row>37</xdr:row>
      <xdr:rowOff>104775</xdr:rowOff>
    </xdr:from>
    <xdr:to>
      <xdr:col>9</xdr:col>
      <xdr:colOff>9525</xdr:colOff>
      <xdr:row>37</xdr:row>
      <xdr:rowOff>123825</xdr:rowOff>
    </xdr:to>
    <xdr:cxnSp macro="">
      <xdr:nvCxnSpPr>
        <xdr:cNvPr id="1033" name="Connettore 1 1032"/>
        <xdr:cNvCxnSpPr/>
      </xdr:nvCxnSpPr>
      <xdr:spPr>
        <a:xfrm flipV="1">
          <a:off x="342900" y="8039100"/>
          <a:ext cx="5153025" cy="19050"/>
        </a:xfrm>
        <a:prstGeom prst="line">
          <a:avLst/>
        </a:prstGeom>
        <a:ln w="889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7</xdr:row>
      <xdr:rowOff>38100</xdr:rowOff>
    </xdr:from>
    <xdr:to>
      <xdr:col>1</xdr:col>
      <xdr:colOff>352425</xdr:colOff>
      <xdr:row>12</xdr:row>
      <xdr:rowOff>19050</xdr:rowOff>
    </xdr:to>
    <xdr:cxnSp macro="">
      <xdr:nvCxnSpPr>
        <xdr:cNvPr id="1044" name="Connettore 2 1043"/>
        <xdr:cNvCxnSpPr/>
      </xdr:nvCxnSpPr>
      <xdr:spPr>
        <a:xfrm flipV="1">
          <a:off x="962025" y="1371600"/>
          <a:ext cx="0" cy="11430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333375</xdr:colOff>
      <xdr:row>13</xdr:row>
      <xdr:rowOff>19050</xdr:rowOff>
    </xdr:from>
    <xdr:to>
      <xdr:col>1</xdr:col>
      <xdr:colOff>333376</xdr:colOff>
      <xdr:row>20</xdr:row>
      <xdr:rowOff>95250</xdr:rowOff>
    </xdr:to>
    <xdr:cxnSp macro="">
      <xdr:nvCxnSpPr>
        <xdr:cNvPr id="1047" name="Connettore 2 1046"/>
        <xdr:cNvCxnSpPr/>
      </xdr:nvCxnSpPr>
      <xdr:spPr>
        <a:xfrm flipH="1">
          <a:off x="942975" y="2914650"/>
          <a:ext cx="1" cy="14097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7</xdr:row>
      <xdr:rowOff>19050</xdr:rowOff>
    </xdr:from>
    <xdr:to>
      <xdr:col>0</xdr:col>
      <xdr:colOff>466725</xdr:colOff>
      <xdr:row>37</xdr:row>
      <xdr:rowOff>85725</xdr:rowOff>
    </xdr:to>
    <xdr:cxnSp macro="">
      <xdr:nvCxnSpPr>
        <xdr:cNvPr id="1051" name="Connettore 2 1050"/>
        <xdr:cNvCxnSpPr/>
      </xdr:nvCxnSpPr>
      <xdr:spPr>
        <a:xfrm>
          <a:off x="457200" y="1352550"/>
          <a:ext cx="9525" cy="62007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</xdr:colOff>
      <xdr:row>10</xdr:row>
      <xdr:rowOff>85724</xdr:rowOff>
    </xdr:from>
    <xdr:to>
      <xdr:col>5</xdr:col>
      <xdr:colOff>352425</xdr:colOff>
      <xdr:row>10</xdr:row>
      <xdr:rowOff>380999</xdr:rowOff>
    </xdr:to>
    <xdr:sp macro="" textlink="">
      <xdr:nvSpPr>
        <xdr:cNvPr id="33" name="Rettangolo 32"/>
        <xdr:cNvSpPr/>
      </xdr:nvSpPr>
      <xdr:spPr>
        <a:xfrm>
          <a:off x="3124200" y="2162174"/>
          <a:ext cx="276225" cy="2952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57150</xdr:colOff>
      <xdr:row>20</xdr:row>
      <xdr:rowOff>85725</xdr:rowOff>
    </xdr:from>
    <xdr:to>
      <xdr:col>2</xdr:col>
      <xdr:colOff>600075</xdr:colOff>
      <xdr:row>20</xdr:row>
      <xdr:rowOff>85726</xdr:rowOff>
    </xdr:to>
    <xdr:cxnSp macro="">
      <xdr:nvCxnSpPr>
        <xdr:cNvPr id="40" name="Connettore 1 39"/>
        <xdr:cNvCxnSpPr/>
      </xdr:nvCxnSpPr>
      <xdr:spPr>
        <a:xfrm>
          <a:off x="666750" y="4486275"/>
          <a:ext cx="1152525" cy="1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26</xdr:row>
      <xdr:rowOff>104775</xdr:rowOff>
    </xdr:from>
    <xdr:to>
      <xdr:col>3</xdr:col>
      <xdr:colOff>38100</xdr:colOff>
      <xdr:row>26</xdr:row>
      <xdr:rowOff>104775</xdr:rowOff>
    </xdr:to>
    <xdr:cxnSp macro="">
      <xdr:nvCxnSpPr>
        <xdr:cNvPr id="43" name="Connettore 1 42"/>
        <xdr:cNvCxnSpPr/>
      </xdr:nvCxnSpPr>
      <xdr:spPr>
        <a:xfrm>
          <a:off x="790575" y="5867400"/>
          <a:ext cx="107632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26</xdr:row>
      <xdr:rowOff>66675</xdr:rowOff>
    </xdr:from>
    <xdr:to>
      <xdr:col>1</xdr:col>
      <xdr:colOff>495300</xdr:colOff>
      <xdr:row>30</xdr:row>
      <xdr:rowOff>76201</xdr:rowOff>
    </xdr:to>
    <xdr:cxnSp macro="">
      <xdr:nvCxnSpPr>
        <xdr:cNvPr id="47" name="Connettore 2 46"/>
        <xdr:cNvCxnSpPr/>
      </xdr:nvCxnSpPr>
      <xdr:spPr>
        <a:xfrm flipV="1">
          <a:off x="1104900" y="5829300"/>
          <a:ext cx="0" cy="77152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32</xdr:row>
      <xdr:rowOff>0</xdr:rowOff>
    </xdr:from>
    <xdr:to>
      <xdr:col>1</xdr:col>
      <xdr:colOff>495301</xdr:colOff>
      <xdr:row>37</xdr:row>
      <xdr:rowOff>104775</xdr:rowOff>
    </xdr:to>
    <xdr:cxnSp macro="">
      <xdr:nvCxnSpPr>
        <xdr:cNvPr id="50" name="Connettore 2 49"/>
        <xdr:cNvCxnSpPr/>
      </xdr:nvCxnSpPr>
      <xdr:spPr>
        <a:xfrm>
          <a:off x="1104900" y="6905625"/>
          <a:ext cx="1" cy="10572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20</xdr:row>
      <xdr:rowOff>66675</xdr:rowOff>
    </xdr:from>
    <xdr:to>
      <xdr:col>2</xdr:col>
      <xdr:colOff>438150</xdr:colOff>
      <xdr:row>26</xdr:row>
      <xdr:rowOff>104775</xdr:rowOff>
    </xdr:to>
    <xdr:cxnSp macro="">
      <xdr:nvCxnSpPr>
        <xdr:cNvPr id="57" name="Connettore 2 56"/>
        <xdr:cNvCxnSpPr/>
      </xdr:nvCxnSpPr>
      <xdr:spPr>
        <a:xfrm flipH="1">
          <a:off x="1647825" y="4467225"/>
          <a:ext cx="9525" cy="1400175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3</xdr:row>
      <xdr:rowOff>104775</xdr:rowOff>
    </xdr:from>
    <xdr:to>
      <xdr:col>4</xdr:col>
      <xdr:colOff>428625</xdr:colOff>
      <xdr:row>3</xdr:row>
      <xdr:rowOff>304800</xdr:rowOff>
    </xdr:to>
    <xdr:sp macro="" textlink="">
      <xdr:nvSpPr>
        <xdr:cNvPr id="2" name="Freccia a destra 1"/>
        <xdr:cNvSpPr/>
      </xdr:nvSpPr>
      <xdr:spPr>
        <a:xfrm>
          <a:off x="2962275" y="676275"/>
          <a:ext cx="514350" cy="20002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571500</xdr:colOff>
      <xdr:row>5</xdr:row>
      <xdr:rowOff>57150</xdr:rowOff>
    </xdr:from>
    <xdr:to>
      <xdr:col>4</xdr:col>
      <xdr:colOff>476250</xdr:colOff>
      <xdr:row>5</xdr:row>
      <xdr:rowOff>257175</xdr:rowOff>
    </xdr:to>
    <xdr:sp macro="" textlink="">
      <xdr:nvSpPr>
        <xdr:cNvPr id="26" name="Freccia a destra 25"/>
        <xdr:cNvSpPr/>
      </xdr:nvSpPr>
      <xdr:spPr>
        <a:xfrm>
          <a:off x="3009900" y="1181100"/>
          <a:ext cx="514350" cy="200025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209549</xdr:colOff>
      <xdr:row>12</xdr:row>
      <xdr:rowOff>133351</xdr:rowOff>
    </xdr:from>
    <xdr:to>
      <xdr:col>3</xdr:col>
      <xdr:colOff>561974</xdr:colOff>
      <xdr:row>12</xdr:row>
      <xdr:rowOff>228601</xdr:rowOff>
    </xdr:to>
    <xdr:sp macro="" textlink="">
      <xdr:nvSpPr>
        <xdr:cNvPr id="29" name="Freccia a destra 28"/>
        <xdr:cNvSpPr/>
      </xdr:nvSpPr>
      <xdr:spPr>
        <a:xfrm>
          <a:off x="2038349" y="3048001"/>
          <a:ext cx="352425" cy="9525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104775</xdr:colOff>
      <xdr:row>27</xdr:row>
      <xdr:rowOff>161925</xdr:rowOff>
    </xdr:from>
    <xdr:to>
      <xdr:col>3</xdr:col>
      <xdr:colOff>542925</xdr:colOff>
      <xdr:row>28</xdr:row>
      <xdr:rowOff>47625</xdr:rowOff>
    </xdr:to>
    <xdr:cxnSp macro="">
      <xdr:nvCxnSpPr>
        <xdr:cNvPr id="5" name="Connettore 2 4"/>
        <xdr:cNvCxnSpPr/>
      </xdr:nvCxnSpPr>
      <xdr:spPr>
        <a:xfrm flipH="1">
          <a:off x="1933575" y="6362700"/>
          <a:ext cx="438150" cy="76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28</xdr:row>
      <xdr:rowOff>76200</xdr:rowOff>
    </xdr:from>
    <xdr:to>
      <xdr:col>3</xdr:col>
      <xdr:colOff>561975</xdr:colOff>
      <xdr:row>31</xdr:row>
      <xdr:rowOff>19050</xdr:rowOff>
    </xdr:to>
    <xdr:cxnSp macro="">
      <xdr:nvCxnSpPr>
        <xdr:cNvPr id="31" name="Connettore 2 30"/>
        <xdr:cNvCxnSpPr/>
      </xdr:nvCxnSpPr>
      <xdr:spPr>
        <a:xfrm flipH="1">
          <a:off x="1933575" y="6467475"/>
          <a:ext cx="457200" cy="504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28</xdr:row>
      <xdr:rowOff>114300</xdr:rowOff>
    </xdr:from>
    <xdr:to>
      <xdr:col>4</xdr:col>
      <xdr:colOff>38100</xdr:colOff>
      <xdr:row>33</xdr:row>
      <xdr:rowOff>114300</xdr:rowOff>
    </xdr:to>
    <xdr:cxnSp macro="">
      <xdr:nvCxnSpPr>
        <xdr:cNvPr id="34" name="Connettore 2 33"/>
        <xdr:cNvCxnSpPr/>
      </xdr:nvCxnSpPr>
      <xdr:spPr>
        <a:xfrm flipH="1">
          <a:off x="1876425" y="6505575"/>
          <a:ext cx="600075" cy="1019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29</xdr:row>
      <xdr:rowOff>0</xdr:rowOff>
    </xdr:from>
    <xdr:to>
      <xdr:col>4</xdr:col>
      <xdr:colOff>133350</xdr:colOff>
      <xdr:row>34</xdr:row>
      <xdr:rowOff>180975</xdr:rowOff>
    </xdr:to>
    <xdr:cxnSp macro="">
      <xdr:nvCxnSpPr>
        <xdr:cNvPr id="39" name="Connettore 2 38"/>
        <xdr:cNvCxnSpPr/>
      </xdr:nvCxnSpPr>
      <xdr:spPr>
        <a:xfrm flipH="1">
          <a:off x="1895475" y="6572250"/>
          <a:ext cx="676275" cy="1209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257176</xdr:colOff>
      <xdr:row>28</xdr:row>
      <xdr:rowOff>161925</xdr:rowOff>
    </xdr:from>
    <xdr:to>
      <xdr:col>4</xdr:col>
      <xdr:colOff>257175</xdr:colOff>
      <xdr:row>35</xdr:row>
      <xdr:rowOff>171450</xdr:rowOff>
    </xdr:to>
    <xdr:cxnSp macro="">
      <xdr:nvCxnSpPr>
        <xdr:cNvPr id="41" name="Connettore 2 40"/>
        <xdr:cNvCxnSpPr/>
      </xdr:nvCxnSpPr>
      <xdr:spPr>
        <a:xfrm flipH="1">
          <a:off x="2085976" y="6553200"/>
          <a:ext cx="609599" cy="1409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523875</xdr:colOff>
      <xdr:row>22</xdr:row>
      <xdr:rowOff>19050</xdr:rowOff>
    </xdr:from>
    <xdr:to>
      <xdr:col>3</xdr:col>
      <xdr:colOff>161925</xdr:colOff>
      <xdr:row>22</xdr:row>
      <xdr:rowOff>238125</xdr:rowOff>
    </xdr:to>
    <xdr:cxnSp macro="">
      <xdr:nvCxnSpPr>
        <xdr:cNvPr id="15" name="Connettore 1 14"/>
        <xdr:cNvCxnSpPr/>
      </xdr:nvCxnSpPr>
      <xdr:spPr>
        <a:xfrm>
          <a:off x="1743075" y="5048250"/>
          <a:ext cx="247650" cy="21907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495300</xdr:colOff>
      <xdr:row>22</xdr:row>
      <xdr:rowOff>95250</xdr:rowOff>
    </xdr:from>
    <xdr:to>
      <xdr:col>3</xdr:col>
      <xdr:colOff>133350</xdr:colOff>
      <xdr:row>22</xdr:row>
      <xdr:rowOff>314325</xdr:rowOff>
    </xdr:to>
    <xdr:cxnSp macro="">
      <xdr:nvCxnSpPr>
        <xdr:cNvPr id="46" name="Connettore 1 45"/>
        <xdr:cNvCxnSpPr/>
      </xdr:nvCxnSpPr>
      <xdr:spPr>
        <a:xfrm>
          <a:off x="1714500" y="5124450"/>
          <a:ext cx="247650" cy="21907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447676</xdr:colOff>
      <xdr:row>24</xdr:row>
      <xdr:rowOff>38100</xdr:rowOff>
    </xdr:from>
    <xdr:to>
      <xdr:col>4</xdr:col>
      <xdr:colOff>19050</xdr:colOff>
      <xdr:row>25</xdr:row>
      <xdr:rowOff>180976</xdr:rowOff>
    </xdr:to>
    <xdr:sp macro="" textlink="">
      <xdr:nvSpPr>
        <xdr:cNvPr id="6" name="Parentesi graffa chiusa 5"/>
        <xdr:cNvSpPr/>
      </xdr:nvSpPr>
      <xdr:spPr>
        <a:xfrm>
          <a:off x="2276476" y="5667375"/>
          <a:ext cx="180974" cy="333376"/>
        </a:xfrm>
        <a:prstGeom prst="righ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247650</xdr:colOff>
      <xdr:row>57</xdr:row>
      <xdr:rowOff>47625</xdr:rowOff>
    </xdr:from>
    <xdr:to>
      <xdr:col>10</xdr:col>
      <xdr:colOff>342900</xdr:colOff>
      <xdr:row>57</xdr:row>
      <xdr:rowOff>168782</xdr:rowOff>
    </xdr:to>
    <xdr:sp macro="" textlink="">
      <xdr:nvSpPr>
        <xdr:cNvPr id="3" name="Freccia in giù 2"/>
        <xdr:cNvSpPr/>
      </xdr:nvSpPr>
      <xdr:spPr>
        <a:xfrm>
          <a:off x="6343650" y="12030075"/>
          <a:ext cx="95250" cy="12115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tabSelected="1" zoomScaleNormal="100" workbookViewId="0">
      <selection activeCell="K13" sqref="K13"/>
    </sheetView>
  </sheetViews>
  <sheetFormatPr defaultRowHeight="15" x14ac:dyDescent="0.25"/>
  <cols>
    <col min="12" max="13" width="9.140625" customWidth="1"/>
    <col min="14" max="14" width="18.5703125" customWidth="1"/>
  </cols>
  <sheetData>
    <row r="1" spans="1:18" x14ac:dyDescent="0.25">
      <c r="A1" s="8"/>
      <c r="B1" s="8"/>
      <c r="C1" s="5"/>
      <c r="D1" s="6" t="s">
        <v>0</v>
      </c>
      <c r="E1" s="6"/>
      <c r="F1" s="6"/>
      <c r="G1" s="6"/>
      <c r="H1" s="7"/>
      <c r="I1" s="8"/>
      <c r="J1" s="8"/>
      <c r="L1" s="1"/>
      <c r="M1" s="1"/>
      <c r="N1" s="1"/>
      <c r="O1" s="1"/>
      <c r="P1" s="1"/>
      <c r="Q1" s="1"/>
      <c r="R1" s="1"/>
    </row>
    <row r="2" spans="1:18" x14ac:dyDescent="0.25">
      <c r="A2" s="8"/>
      <c r="B2" s="8"/>
      <c r="C2" s="8"/>
      <c r="D2" s="8"/>
      <c r="K2" s="1"/>
      <c r="L2" s="1"/>
      <c r="M2" s="1"/>
      <c r="N2" s="1"/>
      <c r="O2" s="1"/>
      <c r="P2" s="1"/>
      <c r="Q2" s="1"/>
      <c r="R2" s="1"/>
    </row>
    <row r="3" spans="1:18" x14ac:dyDescent="0.25">
      <c r="A3" s="2" t="s">
        <v>13</v>
      </c>
      <c r="B3" s="3"/>
      <c r="C3" s="3"/>
      <c r="D3" s="3"/>
      <c r="E3" s="3"/>
      <c r="F3" s="3"/>
      <c r="G3" s="3"/>
      <c r="H3" s="3"/>
      <c r="I3" s="4"/>
      <c r="J3" s="8"/>
      <c r="K3" s="1"/>
      <c r="L3" s="1"/>
      <c r="M3" s="1"/>
      <c r="N3" s="1"/>
      <c r="O3" s="1"/>
      <c r="P3" s="1"/>
      <c r="Q3" s="1"/>
      <c r="R3" s="1"/>
    </row>
    <row r="4" spans="1:18" ht="28.5" x14ac:dyDescent="0.45">
      <c r="A4" s="8"/>
      <c r="B4" s="8"/>
      <c r="C4" s="8"/>
      <c r="D4" s="8"/>
      <c r="E4" s="8"/>
      <c r="F4" s="11" t="s">
        <v>12</v>
      </c>
      <c r="G4" s="12" t="s">
        <v>6</v>
      </c>
      <c r="H4" s="26">
        <v>3</v>
      </c>
      <c r="I4" s="13" t="s">
        <v>7</v>
      </c>
      <c r="P4" s="1"/>
      <c r="Q4" s="1"/>
      <c r="R4" s="1"/>
    </row>
    <row r="5" spans="1:18" x14ac:dyDescent="0.25">
      <c r="A5" s="8"/>
      <c r="B5" s="8"/>
      <c r="C5" s="8"/>
      <c r="D5" s="8"/>
      <c r="E5" s="8"/>
      <c r="G5" s="8"/>
      <c r="H5" s="8"/>
      <c r="I5" s="8"/>
      <c r="P5" s="1"/>
      <c r="Q5" s="1"/>
      <c r="R5" s="1"/>
    </row>
    <row r="6" spans="1:18" ht="26.25" x14ac:dyDescent="0.4">
      <c r="A6" s="8"/>
      <c r="B6" s="8"/>
      <c r="C6" s="8"/>
      <c r="D6" s="8"/>
      <c r="F6" s="14" t="s">
        <v>8</v>
      </c>
      <c r="G6" s="15"/>
      <c r="H6" s="16" t="s">
        <v>9</v>
      </c>
      <c r="I6" s="36">
        <v>10</v>
      </c>
      <c r="P6" s="1"/>
      <c r="Q6" s="1"/>
      <c r="R6" s="1"/>
    </row>
    <row r="7" spans="1:18" x14ac:dyDescent="0.25">
      <c r="A7" s="8"/>
      <c r="B7" s="8"/>
      <c r="C7" s="8"/>
      <c r="D7" s="8"/>
      <c r="E7" s="8"/>
      <c r="F7" s="8"/>
      <c r="G7" s="9"/>
      <c r="H7" s="9"/>
      <c r="I7" s="9"/>
      <c r="J7" s="9"/>
      <c r="P7" s="1"/>
      <c r="Q7" s="1"/>
      <c r="R7" s="1"/>
    </row>
    <row r="8" spans="1:18" ht="23.25" x14ac:dyDescent="0.35">
      <c r="A8" s="8"/>
      <c r="B8" s="8"/>
      <c r="C8" s="9"/>
      <c r="D8" s="10">
        <f>I6</f>
        <v>10</v>
      </c>
      <c r="E8" s="8" t="s">
        <v>10</v>
      </c>
      <c r="F8" s="29" t="s">
        <v>14</v>
      </c>
      <c r="G8" s="30"/>
      <c r="H8" s="30"/>
      <c r="I8" s="31"/>
      <c r="P8" s="1"/>
      <c r="Q8" s="1"/>
      <c r="R8" s="1"/>
    </row>
    <row r="9" spans="1:18" x14ac:dyDescent="0.25">
      <c r="A9" s="8"/>
      <c r="B9" s="8"/>
      <c r="C9" s="8"/>
      <c r="D9" s="8"/>
      <c r="E9" s="8"/>
      <c r="F9" s="8"/>
      <c r="G9" s="8"/>
      <c r="H9" s="8"/>
      <c r="I9" s="8"/>
      <c r="J9" s="8"/>
      <c r="P9" s="1"/>
      <c r="Q9" s="1"/>
      <c r="R9" s="1"/>
    </row>
    <row r="10" spans="1:18" x14ac:dyDescent="0.25">
      <c r="A10" s="8"/>
      <c r="B10" s="8"/>
      <c r="C10" s="8"/>
      <c r="D10" s="8"/>
      <c r="E10" s="8"/>
      <c r="F10" s="8"/>
      <c r="P10" s="1"/>
      <c r="Q10" s="1"/>
      <c r="R10" s="1"/>
    </row>
    <row r="11" spans="1:18" ht="31.5" x14ac:dyDescent="0.5">
      <c r="A11" s="8"/>
      <c r="B11" s="8"/>
      <c r="C11" s="8"/>
      <c r="D11" s="8"/>
      <c r="E11" s="17" t="s">
        <v>4</v>
      </c>
      <c r="F11" s="8"/>
      <c r="G11" s="8" t="s">
        <v>2</v>
      </c>
      <c r="H11" s="8"/>
      <c r="I11" s="17" t="s">
        <v>3</v>
      </c>
      <c r="J11" s="8"/>
      <c r="P11" s="1"/>
      <c r="Q11" s="1"/>
      <c r="R11" s="1"/>
    </row>
    <row r="12" spans="1:18" x14ac:dyDescent="0.25">
      <c r="A12" s="8"/>
      <c r="B12" s="25"/>
      <c r="C12" s="8"/>
      <c r="D12" s="8"/>
      <c r="E12" s="8"/>
      <c r="F12" s="8"/>
      <c r="G12" s="8"/>
      <c r="H12" s="8"/>
      <c r="J12" s="8"/>
      <c r="P12" s="1"/>
      <c r="Q12" s="1"/>
      <c r="R12" s="1"/>
    </row>
    <row r="13" spans="1:18" ht="31.5" x14ac:dyDescent="0.5">
      <c r="A13" s="27"/>
      <c r="B13" s="51">
        <f>1/2*(B23)</f>
        <v>1.5</v>
      </c>
      <c r="C13" s="8"/>
      <c r="D13" s="8"/>
      <c r="E13" s="23">
        <v>2</v>
      </c>
      <c r="F13" s="8"/>
      <c r="G13" s="8" t="s">
        <v>2</v>
      </c>
      <c r="H13" s="19"/>
      <c r="I13" s="24">
        <f>E13</f>
        <v>2</v>
      </c>
      <c r="J13" s="8"/>
      <c r="P13" s="1"/>
      <c r="Q13" s="1"/>
      <c r="R13" s="1"/>
    </row>
    <row r="14" spans="1:18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P14" s="1"/>
      <c r="Q14" s="1"/>
      <c r="R14" s="1"/>
    </row>
    <row r="15" spans="1:18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P15" s="1"/>
      <c r="Q15" s="1"/>
      <c r="R15" s="1"/>
    </row>
    <row r="16" spans="1:18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P16" s="1"/>
      <c r="Q16" s="1"/>
      <c r="R16" s="1"/>
    </row>
    <row r="17" spans="1:18" x14ac:dyDescent="0.25">
      <c r="A17" s="8"/>
      <c r="B17" s="8"/>
      <c r="C17" s="8"/>
      <c r="D17" s="8" t="s">
        <v>18</v>
      </c>
      <c r="E17" s="8"/>
      <c r="F17" s="8"/>
      <c r="G17" s="8"/>
      <c r="H17" s="8"/>
      <c r="I17" s="8"/>
      <c r="J17" s="8"/>
      <c r="P17" s="1"/>
      <c r="Q17" s="1"/>
      <c r="R17" s="1"/>
    </row>
    <row r="18" spans="1:18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P18" s="1"/>
      <c r="Q18" s="1"/>
      <c r="R18" s="1"/>
    </row>
    <row r="19" spans="1:18" x14ac:dyDescent="0.25">
      <c r="A19" s="8"/>
      <c r="B19" s="8"/>
      <c r="C19" s="8"/>
      <c r="D19" s="8" t="s">
        <v>15</v>
      </c>
      <c r="E19" s="33">
        <f>I13</f>
        <v>2</v>
      </c>
      <c r="F19" s="8" t="s">
        <v>28</v>
      </c>
      <c r="G19" s="8"/>
      <c r="H19" s="8"/>
      <c r="I19" s="8"/>
      <c r="J19" s="8"/>
      <c r="P19" s="1"/>
      <c r="Q19" s="1"/>
      <c r="R19" s="1"/>
    </row>
    <row r="20" spans="1:18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P20" s="1"/>
      <c r="Q20" s="1"/>
      <c r="R20" s="1"/>
    </row>
    <row r="21" spans="1:18" x14ac:dyDescent="0.25">
      <c r="A21" s="8"/>
      <c r="B21" s="8"/>
      <c r="C21" s="8"/>
      <c r="D21" s="20" t="s">
        <v>11</v>
      </c>
      <c r="E21" s="34">
        <f>1/2*(I6)</f>
        <v>5</v>
      </c>
      <c r="F21" s="8" t="s">
        <v>10</v>
      </c>
      <c r="G21" s="42">
        <f>E21/0.15</f>
        <v>33.333333333333336</v>
      </c>
      <c r="H21" s="8" t="s">
        <v>19</v>
      </c>
      <c r="I21" s="8"/>
      <c r="J21" s="8"/>
      <c r="P21" s="1"/>
      <c r="Q21" s="1"/>
      <c r="R21" s="1"/>
    </row>
    <row r="22" spans="1:18" x14ac:dyDescent="0.25">
      <c r="A22" s="8"/>
      <c r="B22" s="8"/>
      <c r="C22" s="8"/>
      <c r="D22" s="8"/>
      <c r="E22" s="48" t="s">
        <v>34</v>
      </c>
      <c r="F22" s="49">
        <f>H29</f>
        <v>-15</v>
      </c>
      <c r="G22" s="9" t="s">
        <v>35</v>
      </c>
      <c r="H22" s="9"/>
      <c r="I22" s="42">
        <f>G21-F22</f>
        <v>48.333333333333336</v>
      </c>
      <c r="J22" s="8" t="s">
        <v>36</v>
      </c>
      <c r="P22" s="1"/>
      <c r="Q22" s="1"/>
      <c r="R22" s="1"/>
    </row>
    <row r="23" spans="1:18" ht="28.5" x14ac:dyDescent="0.45">
      <c r="A23" s="21" t="s">
        <v>5</v>
      </c>
      <c r="B23" s="50">
        <f>H4</f>
        <v>3</v>
      </c>
      <c r="C23" s="8"/>
      <c r="D23" s="22"/>
      <c r="E23" s="8"/>
      <c r="F23" s="8"/>
      <c r="G23" s="8"/>
      <c r="H23" s="8"/>
      <c r="I23" s="8"/>
      <c r="J23" s="8"/>
      <c r="P23" s="1"/>
      <c r="Q23" s="1"/>
      <c r="R23" s="1"/>
    </row>
    <row r="24" spans="1:18" ht="18.75" x14ac:dyDescent="0.3">
      <c r="A24" s="8"/>
      <c r="B24" s="8"/>
      <c r="C24" s="8"/>
      <c r="D24" s="53">
        <f>1/7*(H4)</f>
        <v>0.42857142857142855</v>
      </c>
      <c r="E24" s="8"/>
      <c r="F24" s="8"/>
      <c r="G24" s="8"/>
      <c r="H24" s="8"/>
      <c r="I24" s="8"/>
      <c r="J24" s="8"/>
      <c r="P24" s="1"/>
      <c r="Q24" s="1"/>
      <c r="R24" s="1"/>
    </row>
    <row r="25" spans="1:18" x14ac:dyDescent="0.25">
      <c r="A25" s="8"/>
      <c r="B25" s="8"/>
      <c r="C25" s="22" t="s">
        <v>1</v>
      </c>
      <c r="D25" s="46">
        <f>H31</f>
        <v>2.8571428571428571E-2</v>
      </c>
      <c r="E25" s="45" t="s">
        <v>26</v>
      </c>
      <c r="F25" s="45"/>
      <c r="G25" s="45"/>
      <c r="H25" s="45"/>
      <c r="I25" s="45"/>
      <c r="J25" s="45" t="s">
        <v>27</v>
      </c>
      <c r="P25" s="1"/>
      <c r="Q25" s="1"/>
      <c r="R25" s="1"/>
    </row>
    <row r="26" spans="1:18" x14ac:dyDescent="0.25">
      <c r="A26" s="8"/>
      <c r="B26" s="8"/>
      <c r="C26" s="22" t="s">
        <v>1</v>
      </c>
      <c r="D26" s="46">
        <f>H31</f>
        <v>2.8571428571428571E-2</v>
      </c>
      <c r="E26" s="8"/>
      <c r="F26" s="8"/>
      <c r="G26" s="42">
        <f>G32/0.15</f>
        <v>20</v>
      </c>
      <c r="H26" s="8" t="s">
        <v>19</v>
      </c>
      <c r="I26" s="8"/>
      <c r="J26" s="8"/>
      <c r="P26" s="1"/>
      <c r="Q26" s="1"/>
      <c r="R26" s="1"/>
    </row>
    <row r="27" spans="1:18" x14ac:dyDescent="0.25">
      <c r="A27" s="8"/>
      <c r="B27" s="8"/>
      <c r="C27" s="8" t="s">
        <v>1</v>
      </c>
      <c r="D27" s="8"/>
      <c r="E27" s="8" t="s">
        <v>20</v>
      </c>
      <c r="F27" s="8"/>
      <c r="G27" s="8"/>
      <c r="H27" s="8"/>
      <c r="I27" s="8"/>
      <c r="J27" s="8"/>
      <c r="P27" s="1"/>
      <c r="Q27" s="1"/>
      <c r="R27" s="1"/>
    </row>
    <row r="28" spans="1:18" x14ac:dyDescent="0.25">
      <c r="A28" s="8"/>
      <c r="B28" s="8"/>
      <c r="C28" s="8"/>
      <c r="D28" s="8"/>
      <c r="E28" s="8" t="s">
        <v>29</v>
      </c>
      <c r="F28" s="8"/>
      <c r="G28" s="8"/>
      <c r="H28" s="8"/>
      <c r="I28" s="42">
        <f>G26</f>
        <v>20</v>
      </c>
      <c r="J28" s="8" t="s">
        <v>31</v>
      </c>
      <c r="P28" s="1"/>
      <c r="Q28" s="1"/>
      <c r="R28" s="1"/>
    </row>
    <row r="29" spans="1:18" ht="14.25" customHeight="1" x14ac:dyDescent="0.25">
      <c r="A29" s="8"/>
      <c r="B29" s="8"/>
      <c r="C29" s="41">
        <f>B32/3</f>
        <v>0.35714285714285715</v>
      </c>
      <c r="D29" s="8"/>
      <c r="E29" s="47" t="s">
        <v>30</v>
      </c>
      <c r="F29" t="s">
        <v>32</v>
      </c>
      <c r="H29" s="49">
        <f>5-G26</f>
        <v>-15</v>
      </c>
      <c r="I29" t="s">
        <v>33</v>
      </c>
      <c r="P29" s="1"/>
      <c r="Q29" s="1"/>
      <c r="R29" s="1"/>
    </row>
    <row r="30" spans="1:18" x14ac:dyDescent="0.25">
      <c r="A30" s="8"/>
      <c r="B30" s="8"/>
      <c r="C30" s="8"/>
      <c r="D30" s="8"/>
      <c r="E30" s="8"/>
      <c r="F30" s="8" t="s">
        <v>21</v>
      </c>
      <c r="G30" s="43">
        <f>G26-5</f>
        <v>15</v>
      </c>
      <c r="H30" s="8" t="s">
        <v>22</v>
      </c>
      <c r="I30" s="8"/>
      <c r="J30" s="44">
        <f>D24</f>
        <v>0.42857142857142855</v>
      </c>
      <c r="P30" s="1"/>
      <c r="Q30" s="1"/>
      <c r="R30" s="1"/>
    </row>
    <row r="31" spans="1:18" x14ac:dyDescent="0.25">
      <c r="A31" s="8"/>
      <c r="B31" s="8"/>
      <c r="C31" s="8" t="s">
        <v>1</v>
      </c>
      <c r="D31" s="8"/>
      <c r="E31" s="8" t="s">
        <v>24</v>
      </c>
      <c r="F31" s="8"/>
      <c r="G31" s="1"/>
      <c r="H31" s="44">
        <f>J30/G30</f>
        <v>2.8571428571428571E-2</v>
      </c>
      <c r="I31" t="s">
        <v>25</v>
      </c>
      <c r="P31" s="1"/>
      <c r="Q31" s="1"/>
      <c r="R31" s="1"/>
    </row>
    <row r="32" spans="1:18" ht="21" x14ac:dyDescent="0.35">
      <c r="A32" s="8"/>
      <c r="B32" s="52">
        <f>H4-B13-D24</f>
        <v>1.0714285714285714</v>
      </c>
      <c r="C32" s="41">
        <f>B32/4</f>
        <v>0.26785714285714285</v>
      </c>
      <c r="D32" s="8" t="s">
        <v>23</v>
      </c>
      <c r="E32" s="8"/>
      <c r="F32" s="32"/>
      <c r="G32" s="35">
        <f>I6-E19-E21</f>
        <v>3</v>
      </c>
      <c r="H32" s="20" t="s">
        <v>28</v>
      </c>
      <c r="I32" s="8"/>
      <c r="J32" s="8"/>
      <c r="P32" s="1"/>
      <c r="Q32" s="1"/>
      <c r="R32" s="1"/>
    </row>
    <row r="33" spans="1:18" x14ac:dyDescent="0.25">
      <c r="A33" s="8"/>
      <c r="B33" s="8"/>
      <c r="C33" s="8" t="s">
        <v>1</v>
      </c>
      <c r="D33" s="8"/>
      <c r="E33" s="8"/>
      <c r="F33" s="8"/>
      <c r="G33" s="8"/>
      <c r="H33" s="8"/>
      <c r="I33" s="8"/>
      <c r="J33" s="8"/>
      <c r="P33" s="1"/>
      <c r="Q33" s="1"/>
      <c r="R33" s="1"/>
    </row>
    <row r="34" spans="1:18" x14ac:dyDescent="0.25">
      <c r="A34" s="8"/>
      <c r="B34" s="8"/>
      <c r="C34" s="40">
        <f>B32/5</f>
        <v>0.21428571428571427</v>
      </c>
      <c r="D34" s="8"/>
      <c r="E34" s="8"/>
      <c r="F34" s="8"/>
      <c r="J34" s="8"/>
      <c r="P34" s="1"/>
      <c r="Q34" s="1"/>
      <c r="R34" s="1"/>
    </row>
    <row r="35" spans="1:18" x14ac:dyDescent="0.25">
      <c r="A35" s="8"/>
      <c r="B35" s="8"/>
      <c r="C35" s="8" t="s">
        <v>1</v>
      </c>
      <c r="D35" s="8"/>
      <c r="E35" s="8"/>
      <c r="F35" s="8"/>
      <c r="G35" s="8"/>
      <c r="H35" s="8"/>
      <c r="I35" s="8"/>
      <c r="J35" s="8"/>
      <c r="P35" s="1"/>
      <c r="Q35" s="1"/>
      <c r="R35" s="1"/>
    </row>
    <row r="36" spans="1:18" x14ac:dyDescent="0.25">
      <c r="A36" s="8"/>
      <c r="B36" s="8"/>
      <c r="C36" s="8" t="s">
        <v>1</v>
      </c>
      <c r="D36" s="39">
        <f>(B32-C29-C32-C34)/1.5</f>
        <v>0.15476190476190471</v>
      </c>
      <c r="E36" s="28"/>
      <c r="F36" s="8"/>
      <c r="G36" s="8"/>
      <c r="H36" s="8"/>
      <c r="I36" s="8"/>
      <c r="J36" s="8"/>
      <c r="P36" s="1"/>
      <c r="Q36" s="1"/>
      <c r="R36" s="1"/>
    </row>
    <row r="37" spans="1:18" x14ac:dyDescent="0.25">
      <c r="A37" s="8"/>
      <c r="B37" s="8"/>
      <c r="C37" s="8" t="s">
        <v>1</v>
      </c>
      <c r="D37" s="38">
        <f>B32-C29-C32-C34-D36</f>
        <v>7.7380952380952356E-2</v>
      </c>
      <c r="E37" s="37">
        <f>1/12*(H4)</f>
        <v>0.25</v>
      </c>
      <c r="F37" s="8"/>
      <c r="G37" s="8"/>
      <c r="H37" s="8"/>
      <c r="I37" s="8"/>
      <c r="J37" s="8"/>
      <c r="P37" s="1"/>
      <c r="Q37" s="1"/>
      <c r="R37" s="1"/>
    </row>
    <row r="38" spans="1:18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P38" s="1"/>
      <c r="Q38" s="1"/>
      <c r="R38" s="1"/>
    </row>
    <row r="39" spans="1:18" x14ac:dyDescent="0.25">
      <c r="A39" s="8" t="s">
        <v>17</v>
      </c>
      <c r="B39" s="8"/>
      <c r="C39" s="8"/>
      <c r="D39" s="8"/>
      <c r="E39" s="8"/>
      <c r="F39" s="8"/>
      <c r="G39" s="8"/>
      <c r="H39" s="8"/>
      <c r="J39" s="8"/>
      <c r="O39" s="1"/>
      <c r="P39" s="1"/>
      <c r="Q39" s="1"/>
      <c r="R39" s="1"/>
    </row>
    <row r="40" spans="1:18" x14ac:dyDescent="0.25">
      <c r="A40" s="18"/>
      <c r="B40" s="28"/>
      <c r="C40" s="8"/>
      <c r="D40" s="8"/>
      <c r="E40" s="8"/>
      <c r="F40" s="8"/>
      <c r="G40" s="8"/>
      <c r="H40" s="8"/>
      <c r="I40" s="8"/>
      <c r="O40" s="1"/>
      <c r="P40" s="1"/>
      <c r="Q40" s="1"/>
      <c r="R40" s="1"/>
    </row>
    <row r="41" spans="1:18" x14ac:dyDescent="0.25">
      <c r="A41" s="8" t="s">
        <v>16</v>
      </c>
      <c r="B41" s="8"/>
      <c r="C41" s="8"/>
      <c r="D41" s="8"/>
      <c r="E41" s="8"/>
      <c r="F41" s="8"/>
      <c r="G41" s="8"/>
      <c r="H41" s="8"/>
      <c r="I41" s="8"/>
      <c r="J41" s="8"/>
    </row>
    <row r="42" spans="1:18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8" x14ac:dyDescent="0.25">
      <c r="K43" s="60"/>
      <c r="L43" s="60"/>
      <c r="M43" s="61"/>
      <c r="N43" s="61"/>
    </row>
    <row r="44" spans="1:18" x14ac:dyDescent="0.25">
      <c r="K44" s="60"/>
      <c r="L44" s="60"/>
      <c r="M44" s="61"/>
      <c r="N44" s="61"/>
    </row>
    <row r="46" spans="1:18" x14ac:dyDescent="0.25">
      <c r="A46" s="66" t="s">
        <v>46</v>
      </c>
      <c r="B46" s="66" t="s">
        <v>10</v>
      </c>
      <c r="C46" s="66" t="s">
        <v>51</v>
      </c>
      <c r="D46" s="66" t="s">
        <v>47</v>
      </c>
      <c r="E46" s="66" t="s">
        <v>55</v>
      </c>
    </row>
    <row r="47" spans="1:18" x14ac:dyDescent="0.25">
      <c r="A47" s="57" t="s">
        <v>48</v>
      </c>
      <c r="B47" s="57">
        <v>50</v>
      </c>
      <c r="C47" s="59">
        <v>20</v>
      </c>
      <c r="D47" s="57" t="s">
        <v>49</v>
      </c>
      <c r="E47" s="66">
        <f t="shared" ref="E47:E57" si="0">C47</f>
        <v>20</v>
      </c>
    </row>
    <row r="48" spans="1:18" x14ac:dyDescent="0.25">
      <c r="A48" s="57" t="s">
        <v>48</v>
      </c>
      <c r="B48" s="59">
        <v>40</v>
      </c>
      <c r="C48" s="59">
        <v>15.4</v>
      </c>
      <c r="D48" s="59" t="s">
        <v>49</v>
      </c>
      <c r="E48" s="66">
        <f t="shared" si="0"/>
        <v>15.4</v>
      </c>
    </row>
    <row r="49" spans="1:12" x14ac:dyDescent="0.25">
      <c r="A49" s="55" t="s">
        <v>48</v>
      </c>
      <c r="B49" s="59">
        <v>30</v>
      </c>
      <c r="C49" s="59">
        <v>12</v>
      </c>
      <c r="D49" s="59" t="s">
        <v>49</v>
      </c>
      <c r="E49" s="66">
        <f t="shared" si="0"/>
        <v>12</v>
      </c>
    </row>
    <row r="50" spans="1:12" x14ac:dyDescent="0.25">
      <c r="A50" s="57" t="s">
        <v>48</v>
      </c>
      <c r="B50" s="57">
        <v>25</v>
      </c>
      <c r="C50" s="57">
        <v>10.6</v>
      </c>
      <c r="D50" s="59" t="s">
        <v>49</v>
      </c>
      <c r="E50" s="66">
        <f t="shared" si="0"/>
        <v>10.6</v>
      </c>
    </row>
    <row r="51" spans="1:12" x14ac:dyDescent="0.25">
      <c r="A51" s="57" t="s">
        <v>52</v>
      </c>
      <c r="B51" s="57">
        <v>20</v>
      </c>
      <c r="C51" s="57">
        <v>6.3</v>
      </c>
      <c r="D51" s="59" t="s">
        <v>53</v>
      </c>
      <c r="E51" s="66">
        <f t="shared" si="0"/>
        <v>6.3</v>
      </c>
    </row>
    <row r="52" spans="1:12" x14ac:dyDescent="0.25">
      <c r="A52" s="57" t="s">
        <v>52</v>
      </c>
      <c r="B52" s="57">
        <v>15</v>
      </c>
      <c r="C52" s="57">
        <v>5</v>
      </c>
      <c r="D52" s="59" t="s">
        <v>53</v>
      </c>
      <c r="E52" s="66">
        <f t="shared" si="0"/>
        <v>5</v>
      </c>
    </row>
    <row r="53" spans="1:12" x14ac:dyDescent="0.25">
      <c r="A53" s="57" t="s">
        <v>54</v>
      </c>
      <c r="B53" s="57">
        <v>12</v>
      </c>
      <c r="C53" s="57">
        <v>5.8</v>
      </c>
      <c r="D53" s="59" t="s">
        <v>53</v>
      </c>
      <c r="E53" s="66">
        <f t="shared" si="0"/>
        <v>5.8</v>
      </c>
    </row>
    <row r="54" spans="1:12" x14ac:dyDescent="0.25">
      <c r="A54" s="57" t="s">
        <v>54</v>
      </c>
      <c r="B54" s="57">
        <v>10</v>
      </c>
      <c r="C54" s="57">
        <v>5</v>
      </c>
      <c r="D54" s="59" t="s">
        <v>53</v>
      </c>
      <c r="E54" s="66">
        <f t="shared" si="0"/>
        <v>5</v>
      </c>
    </row>
    <row r="55" spans="1:12" x14ac:dyDescent="0.25">
      <c r="A55" s="57" t="s">
        <v>54</v>
      </c>
      <c r="B55" s="57">
        <v>8</v>
      </c>
      <c r="C55" s="57">
        <v>4.2</v>
      </c>
      <c r="D55" s="59" t="s">
        <v>53</v>
      </c>
      <c r="E55" s="66">
        <f t="shared" si="0"/>
        <v>4.2</v>
      </c>
    </row>
    <row r="56" spans="1:12" x14ac:dyDescent="0.25">
      <c r="A56" s="57" t="s">
        <v>54</v>
      </c>
      <c r="B56" s="57">
        <v>6</v>
      </c>
      <c r="C56" s="57">
        <v>3.1</v>
      </c>
      <c r="D56" s="59" t="s">
        <v>53</v>
      </c>
      <c r="E56" s="66">
        <f t="shared" si="0"/>
        <v>3.1</v>
      </c>
    </row>
    <row r="57" spans="1:12" x14ac:dyDescent="0.25">
      <c r="A57" s="57" t="s">
        <v>54</v>
      </c>
      <c r="B57" s="57">
        <v>5</v>
      </c>
      <c r="C57" s="57">
        <v>3.1</v>
      </c>
      <c r="D57" s="59" t="s">
        <v>53</v>
      </c>
      <c r="E57" s="66">
        <f t="shared" si="0"/>
        <v>3.1</v>
      </c>
      <c r="J57" s="85" t="s">
        <v>72</v>
      </c>
      <c r="K57" s="61"/>
    </row>
    <row r="58" spans="1:12" x14ac:dyDescent="0.25">
      <c r="A58" s="57"/>
      <c r="B58" s="57"/>
      <c r="C58" s="57"/>
      <c r="D58" s="59"/>
      <c r="E58" s="54"/>
      <c r="I58" s="61"/>
      <c r="J58" s="84"/>
    </row>
    <row r="59" spans="1:12" x14ac:dyDescent="0.25">
      <c r="A59" s="60"/>
      <c r="B59" s="60"/>
      <c r="C59" s="60"/>
      <c r="D59" s="64"/>
      <c r="E59" s="1"/>
      <c r="H59" s="83" t="s">
        <v>73</v>
      </c>
      <c r="K59" s="83" t="s">
        <v>68</v>
      </c>
      <c r="L59" s="81"/>
    </row>
    <row r="60" spans="1:12" x14ac:dyDescent="0.25">
      <c r="A60" s="56"/>
      <c r="B60" s="56"/>
      <c r="C60" s="65" t="s">
        <v>57</v>
      </c>
      <c r="D60" s="77" t="s">
        <v>63</v>
      </c>
      <c r="E60" s="65" t="s">
        <v>57</v>
      </c>
      <c r="F60" s="65" t="s">
        <v>60</v>
      </c>
      <c r="G60" s="65" t="s">
        <v>60</v>
      </c>
      <c r="H60" s="77" t="s">
        <v>60</v>
      </c>
      <c r="I60" s="65" t="s">
        <v>60</v>
      </c>
      <c r="J60" s="82" t="s">
        <v>56</v>
      </c>
      <c r="K60" s="65" t="s">
        <v>67</v>
      </c>
    </row>
    <row r="61" spans="1:12" x14ac:dyDescent="0.25">
      <c r="A61" s="62" t="s">
        <v>37</v>
      </c>
      <c r="B61" s="67" t="s">
        <v>10</v>
      </c>
      <c r="C61" s="63" t="s">
        <v>62</v>
      </c>
      <c r="D61" s="58" t="s">
        <v>55</v>
      </c>
      <c r="E61" s="68" t="s">
        <v>50</v>
      </c>
      <c r="F61" s="63" t="s">
        <v>58</v>
      </c>
      <c r="G61" s="63" t="s">
        <v>59</v>
      </c>
      <c r="H61" s="63" t="s">
        <v>61</v>
      </c>
      <c r="I61" s="63" t="s">
        <v>64</v>
      </c>
      <c r="J61" s="58" t="s">
        <v>64</v>
      </c>
      <c r="K61" s="80">
        <f>B32</f>
        <v>1.0714285714285714</v>
      </c>
    </row>
    <row r="62" spans="1:12" x14ac:dyDescent="0.25">
      <c r="A62" s="57">
        <v>0</v>
      </c>
      <c r="B62" s="69">
        <v>0.34699999999999998</v>
      </c>
      <c r="C62" s="59">
        <f>I6</f>
        <v>10</v>
      </c>
      <c r="D62" s="57">
        <f>I13</f>
        <v>2</v>
      </c>
      <c r="E62" s="71">
        <f>E13</f>
        <v>2</v>
      </c>
      <c r="F62" s="74">
        <f t="shared" ref="F62:F80" si="1">(C62/10)/B62</f>
        <v>2.8818443804034586</v>
      </c>
      <c r="G62" s="74">
        <f t="shared" ref="G62:G80" si="2">(((C62-D62)-B62)/B62)-2</f>
        <v>20.054755043227669</v>
      </c>
      <c r="H62" s="74">
        <f t="shared" ref="H62:H80" si="3">((C62-D62)-(F62*B62)-(G62*B62))/B62</f>
        <v>0.11815561959654031</v>
      </c>
      <c r="I62" s="75">
        <f t="shared" ref="I62:I80" si="4">F62+G62+H62</f>
        <v>23.054755043227665</v>
      </c>
      <c r="J62" s="76">
        <f>(I62*B62)+D62</f>
        <v>10</v>
      </c>
      <c r="K62" s="74">
        <f>H62/B67</f>
        <v>0.89511833027682042</v>
      </c>
    </row>
    <row r="63" spans="1:12" x14ac:dyDescent="0.25">
      <c r="A63" s="57">
        <v>1</v>
      </c>
      <c r="B63" s="69">
        <v>0.28799999999999998</v>
      </c>
      <c r="C63" s="59">
        <f>I6</f>
        <v>10</v>
      </c>
      <c r="D63" s="57">
        <f>I13</f>
        <v>2</v>
      </c>
      <c r="E63" s="71">
        <f>E13</f>
        <v>2</v>
      </c>
      <c r="F63" s="74">
        <f t="shared" si="1"/>
        <v>3.4722222222222223</v>
      </c>
      <c r="G63" s="74">
        <f t="shared" si="2"/>
        <v>24.777777777777779</v>
      </c>
      <c r="H63" s="74">
        <f t="shared" si="3"/>
        <v>-0.47222222222222265</v>
      </c>
      <c r="I63" s="74">
        <f t="shared" si="4"/>
        <v>27.777777777777779</v>
      </c>
      <c r="J63" s="76">
        <f>(I63*B63)+D63</f>
        <v>10</v>
      </c>
      <c r="K63" s="74">
        <f>H63/B67</f>
        <v>-3.5774410774410805</v>
      </c>
    </row>
    <row r="64" spans="1:12" x14ac:dyDescent="0.25">
      <c r="A64" s="59">
        <v>2</v>
      </c>
      <c r="B64" s="70">
        <v>0.27100000000000002</v>
      </c>
      <c r="C64" s="59">
        <f>I6</f>
        <v>10</v>
      </c>
      <c r="D64" s="57">
        <f>I13</f>
        <v>2</v>
      </c>
      <c r="E64" s="71">
        <f>E13</f>
        <v>2</v>
      </c>
      <c r="F64" s="74">
        <f t="shared" si="1"/>
        <v>3.6900369003690034</v>
      </c>
      <c r="G64" s="74">
        <f t="shared" si="2"/>
        <v>26.520295202952028</v>
      </c>
      <c r="H64" s="74">
        <f t="shared" si="3"/>
        <v>-0.69003690036900467</v>
      </c>
      <c r="I64" s="74">
        <f t="shared" si="4"/>
        <v>29.520295202952024</v>
      </c>
      <c r="J64" s="76">
        <f>(I64*B64)+D63</f>
        <v>10</v>
      </c>
      <c r="K64" s="74">
        <f>H64/B67</f>
        <v>-5.2275522755227621</v>
      </c>
    </row>
    <row r="65" spans="1:11" x14ac:dyDescent="0.25">
      <c r="A65" s="57">
        <v>3</v>
      </c>
      <c r="B65" s="69">
        <v>0.19400000000000001</v>
      </c>
      <c r="C65" s="59">
        <f>I6</f>
        <v>10</v>
      </c>
      <c r="D65" s="57">
        <f>I13</f>
        <v>2</v>
      </c>
      <c r="E65" s="71">
        <f>E13</f>
        <v>2</v>
      </c>
      <c r="F65" s="74">
        <f t="shared" si="1"/>
        <v>5.1546391752577314</v>
      </c>
      <c r="G65" s="74">
        <f t="shared" si="2"/>
        <v>38.237113402061851</v>
      </c>
      <c r="H65" s="74">
        <f t="shared" si="3"/>
        <v>-2.1546391752577283</v>
      </c>
      <c r="I65" s="74">
        <f t="shared" si="4"/>
        <v>41.237113402061851</v>
      </c>
      <c r="J65" s="76">
        <f t="shared" ref="J65:J80" si="5">(I65*B65)+D65</f>
        <v>10</v>
      </c>
      <c r="K65" s="74">
        <f>H65/B67</f>
        <v>-16.323024054982788</v>
      </c>
    </row>
    <row r="66" spans="1:11" x14ac:dyDescent="0.25">
      <c r="A66" s="57">
        <v>4</v>
      </c>
      <c r="B66" s="69">
        <v>0.16200000000000001</v>
      </c>
      <c r="C66" s="59">
        <f>I6</f>
        <v>10</v>
      </c>
      <c r="D66" s="57">
        <f>I13</f>
        <v>2</v>
      </c>
      <c r="E66" s="71">
        <f>E13</f>
        <v>2</v>
      </c>
      <c r="F66" s="74">
        <f t="shared" si="1"/>
        <v>6.1728395061728394</v>
      </c>
      <c r="G66" s="74">
        <f t="shared" si="2"/>
        <v>46.382716049382715</v>
      </c>
      <c r="H66" s="73">
        <f t="shared" si="3"/>
        <v>-3.1728395061728407</v>
      </c>
      <c r="I66" s="74">
        <f t="shared" si="4"/>
        <v>49.382716049382715</v>
      </c>
      <c r="J66" s="76">
        <f t="shared" si="5"/>
        <v>10</v>
      </c>
      <c r="K66" s="74">
        <f>H66/B67</f>
        <v>-24.036662925551823</v>
      </c>
    </row>
    <row r="67" spans="1:11" x14ac:dyDescent="0.25">
      <c r="A67" s="57">
        <v>5</v>
      </c>
      <c r="B67" s="69">
        <v>0.13200000000000001</v>
      </c>
      <c r="C67" s="59">
        <f>I6</f>
        <v>10</v>
      </c>
      <c r="D67" s="57">
        <f>I13</f>
        <v>2</v>
      </c>
      <c r="E67" s="71">
        <f>E13</f>
        <v>2</v>
      </c>
      <c r="F67" s="74">
        <f t="shared" si="1"/>
        <v>7.5757575757575752</v>
      </c>
      <c r="G67" s="74">
        <f t="shared" si="2"/>
        <v>57.606060606060609</v>
      </c>
      <c r="H67" s="73">
        <f t="shared" si="3"/>
        <v>-4.5757575757575832</v>
      </c>
      <c r="I67" s="74">
        <f t="shared" si="4"/>
        <v>60.606060606060602</v>
      </c>
      <c r="J67" s="76">
        <f t="shared" si="5"/>
        <v>10</v>
      </c>
      <c r="K67" s="74">
        <f>H67/B67</f>
        <v>-34.66483011937563</v>
      </c>
    </row>
    <row r="68" spans="1:11" x14ac:dyDescent="0.25">
      <c r="A68" s="57" t="s">
        <v>38</v>
      </c>
      <c r="B68" s="69">
        <v>0.42</v>
      </c>
      <c r="C68" s="59">
        <f>I6</f>
        <v>10</v>
      </c>
      <c r="D68" s="57">
        <f>I13</f>
        <v>2</v>
      </c>
      <c r="E68" s="71">
        <f>E13</f>
        <v>2</v>
      </c>
      <c r="F68" s="74">
        <f t="shared" si="1"/>
        <v>2.3809523809523809</v>
      </c>
      <c r="G68" s="74">
        <f t="shared" si="2"/>
        <v>16.047619047619047</v>
      </c>
      <c r="H68" s="74">
        <f t="shared" si="3"/>
        <v>0.61904761904762062</v>
      </c>
      <c r="I68" s="74">
        <f t="shared" si="4"/>
        <v>19.047619047619047</v>
      </c>
      <c r="J68" s="76">
        <f t="shared" si="5"/>
        <v>10</v>
      </c>
      <c r="K68" s="74">
        <f>H68/B67</f>
        <v>4.6897546897547011</v>
      </c>
    </row>
    <row r="69" spans="1:11" x14ac:dyDescent="0.25">
      <c r="A69" s="59" t="s">
        <v>39</v>
      </c>
      <c r="B69" s="69">
        <v>0.47</v>
      </c>
      <c r="C69" s="59">
        <f>I6</f>
        <v>10</v>
      </c>
      <c r="D69" s="57">
        <f>I13</f>
        <v>2</v>
      </c>
      <c r="E69" s="71">
        <f>E13</f>
        <v>2</v>
      </c>
      <c r="F69" s="74">
        <f t="shared" si="1"/>
        <v>2.1276595744680851</v>
      </c>
      <c r="G69" s="74">
        <f t="shared" si="2"/>
        <v>14.021276595744681</v>
      </c>
      <c r="H69" s="74">
        <f t="shared" si="3"/>
        <v>0.87234042553191526</v>
      </c>
      <c r="I69" s="74">
        <f t="shared" si="4"/>
        <v>17.021276595744681</v>
      </c>
      <c r="J69" s="76">
        <f t="shared" si="5"/>
        <v>10</v>
      </c>
      <c r="K69" s="74">
        <f>H69/B67</f>
        <v>6.608639587362994</v>
      </c>
    </row>
    <row r="70" spans="1:11" x14ac:dyDescent="0.25">
      <c r="A70" s="57" t="s">
        <v>40</v>
      </c>
      <c r="B70" s="69">
        <v>0.66</v>
      </c>
      <c r="C70" s="59">
        <f>I6</f>
        <v>10</v>
      </c>
      <c r="D70" s="57">
        <f>I13</f>
        <v>2</v>
      </c>
      <c r="E70" s="71">
        <f>E13</f>
        <v>2</v>
      </c>
      <c r="F70" s="74">
        <f t="shared" si="1"/>
        <v>1.5151515151515151</v>
      </c>
      <c r="G70" s="74">
        <f t="shared" si="2"/>
        <v>9.1212121212121211</v>
      </c>
      <c r="H70" s="74">
        <f t="shared" si="3"/>
        <v>1.484848484848484</v>
      </c>
      <c r="I70" s="74">
        <f t="shared" si="4"/>
        <v>12.121212121212121</v>
      </c>
      <c r="J70" s="76">
        <f t="shared" si="5"/>
        <v>10</v>
      </c>
      <c r="K70" s="74">
        <f>H70/B67</f>
        <v>11.248852157943061</v>
      </c>
    </row>
    <row r="71" spans="1:11" x14ac:dyDescent="0.25">
      <c r="A71" s="57" t="s">
        <v>41</v>
      </c>
      <c r="B71" s="69">
        <v>0.69</v>
      </c>
      <c r="C71" s="59">
        <f>I6</f>
        <v>10</v>
      </c>
      <c r="D71" s="57">
        <f>I13</f>
        <v>2</v>
      </c>
      <c r="E71" s="71">
        <f>E13</f>
        <v>2</v>
      </c>
      <c r="F71" s="74">
        <f t="shared" si="1"/>
        <v>1.4492753623188408</v>
      </c>
      <c r="G71" s="74">
        <f t="shared" si="2"/>
        <v>8.5942028985507264</v>
      </c>
      <c r="H71" s="74">
        <f t="shared" si="3"/>
        <v>1.5507246376811588</v>
      </c>
      <c r="I71" s="74">
        <f t="shared" si="4"/>
        <v>11.594202898550725</v>
      </c>
      <c r="J71" s="76">
        <f t="shared" si="5"/>
        <v>10</v>
      </c>
      <c r="K71" s="74">
        <f>H71/B67</f>
        <v>11.74791392182696</v>
      </c>
    </row>
    <row r="72" spans="1:11" x14ac:dyDescent="0.25">
      <c r="A72" s="57" t="s">
        <v>42</v>
      </c>
      <c r="B72" s="69">
        <v>1.18</v>
      </c>
      <c r="C72" s="59">
        <f>I6</f>
        <v>10</v>
      </c>
      <c r="D72" s="57">
        <f>I13</f>
        <v>2</v>
      </c>
      <c r="E72" s="71">
        <f>E13</f>
        <v>2</v>
      </c>
      <c r="F72" s="74">
        <f t="shared" si="1"/>
        <v>0.84745762711864414</v>
      </c>
      <c r="G72" s="73">
        <f t="shared" si="2"/>
        <v>3.7796610169491531</v>
      </c>
      <c r="H72" s="74">
        <f t="shared" si="3"/>
        <v>2.1525423728813555</v>
      </c>
      <c r="I72" s="74">
        <f t="shared" si="4"/>
        <v>6.7796610169491531</v>
      </c>
      <c r="J72" s="76">
        <f t="shared" si="5"/>
        <v>10</v>
      </c>
      <c r="K72" s="74">
        <f>H72/B67</f>
        <v>16.307139188495118</v>
      </c>
    </row>
    <row r="73" spans="1:11" x14ac:dyDescent="0.25">
      <c r="A73" s="59" t="s">
        <v>43</v>
      </c>
      <c r="B73" s="70">
        <v>1.44</v>
      </c>
      <c r="C73" s="59">
        <f>I6</f>
        <v>10</v>
      </c>
      <c r="D73" s="57">
        <f>I13</f>
        <v>2</v>
      </c>
      <c r="E73" s="71">
        <f>E13</f>
        <v>2</v>
      </c>
      <c r="F73" s="74">
        <f t="shared" si="1"/>
        <v>0.69444444444444442</v>
      </c>
      <c r="G73" s="73">
        <f t="shared" si="2"/>
        <v>2.5555555555555562</v>
      </c>
      <c r="H73" s="74">
        <f t="shared" si="3"/>
        <v>2.3055555555555549</v>
      </c>
      <c r="I73" s="74">
        <f t="shared" si="4"/>
        <v>5.5555555555555554</v>
      </c>
      <c r="J73" s="76">
        <f t="shared" si="5"/>
        <v>10</v>
      </c>
      <c r="K73" s="74">
        <f>H73/B67</f>
        <v>17.466329966329962</v>
      </c>
    </row>
    <row r="74" spans="1:11" x14ac:dyDescent="0.25">
      <c r="A74" s="57" t="s">
        <v>45</v>
      </c>
      <c r="B74" s="69">
        <v>1.1559999999999999</v>
      </c>
      <c r="C74" s="59">
        <f>I6</f>
        <v>10</v>
      </c>
      <c r="D74" s="57">
        <f>I13</f>
        <v>2</v>
      </c>
      <c r="E74" s="71">
        <f>E13</f>
        <v>2</v>
      </c>
      <c r="F74" s="74">
        <f t="shared" si="1"/>
        <v>0.86505190311418689</v>
      </c>
      <c r="G74" s="73">
        <f t="shared" si="2"/>
        <v>3.9204152249134951</v>
      </c>
      <c r="H74" s="74">
        <f t="shared" si="3"/>
        <v>2.1349480968858132</v>
      </c>
      <c r="I74" s="74">
        <f t="shared" si="4"/>
        <v>6.920415224913496</v>
      </c>
      <c r="J74" s="76">
        <f t="shared" si="5"/>
        <v>10</v>
      </c>
      <c r="K74" s="74">
        <f>H74/B67</f>
        <v>16.173849218831919</v>
      </c>
    </row>
    <row r="75" spans="1:11" x14ac:dyDescent="0.25">
      <c r="A75" s="57" t="s">
        <v>44</v>
      </c>
      <c r="B75" s="69">
        <v>1.6</v>
      </c>
      <c r="C75" s="59">
        <f>I6</f>
        <v>10</v>
      </c>
      <c r="D75" s="57">
        <f>I13</f>
        <v>2</v>
      </c>
      <c r="E75" s="72">
        <f>E13</f>
        <v>2</v>
      </c>
      <c r="F75" s="78">
        <f t="shared" si="1"/>
        <v>0.625</v>
      </c>
      <c r="G75" s="73">
        <f t="shared" si="2"/>
        <v>2</v>
      </c>
      <c r="H75" s="74">
        <f t="shared" si="3"/>
        <v>2.3749999999999996</v>
      </c>
      <c r="I75" s="74">
        <f t="shared" si="4"/>
        <v>5</v>
      </c>
      <c r="J75" s="76">
        <f t="shared" si="5"/>
        <v>10</v>
      </c>
      <c r="K75" s="74">
        <f>H75/B67</f>
        <v>17.992424242424239</v>
      </c>
    </row>
    <row r="76" spans="1:11" x14ac:dyDescent="0.25">
      <c r="A76" s="59">
        <v>3</v>
      </c>
      <c r="B76" s="70">
        <v>4.4000000000000004</v>
      </c>
      <c r="C76" s="59">
        <f>I6</f>
        <v>10</v>
      </c>
      <c r="D76" s="57">
        <f>I13</f>
        <v>2</v>
      </c>
      <c r="E76" s="71">
        <f>E13</f>
        <v>2</v>
      </c>
      <c r="F76" s="74">
        <f t="shared" si="1"/>
        <v>0.22727272727272727</v>
      </c>
      <c r="G76" s="79">
        <f t="shared" si="2"/>
        <v>-1.1818181818181821</v>
      </c>
      <c r="H76" s="74">
        <f t="shared" si="3"/>
        <v>2.7727272727272729</v>
      </c>
      <c r="I76" s="74">
        <f t="shared" si="4"/>
        <v>1.8181818181818181</v>
      </c>
      <c r="J76" s="76">
        <f t="shared" si="5"/>
        <v>10</v>
      </c>
      <c r="K76" s="74">
        <f>H76/B67</f>
        <v>21.005509641873278</v>
      </c>
    </row>
    <row r="77" spans="1:11" x14ac:dyDescent="0.25">
      <c r="A77" s="59">
        <v>4</v>
      </c>
      <c r="B77" s="70">
        <v>4.0999999999999996</v>
      </c>
      <c r="C77" s="59">
        <f>I6</f>
        <v>10</v>
      </c>
      <c r="D77" s="57">
        <f>I13</f>
        <v>2</v>
      </c>
      <c r="E77" s="71">
        <f>E13</f>
        <v>2</v>
      </c>
      <c r="F77" s="74">
        <f t="shared" si="1"/>
        <v>0.24390243902439027</v>
      </c>
      <c r="G77" s="79">
        <f t="shared" si="2"/>
        <v>-1.0487804878048779</v>
      </c>
      <c r="H77" s="74">
        <f t="shared" si="3"/>
        <v>2.7560975609756095</v>
      </c>
      <c r="I77" s="74">
        <f t="shared" si="4"/>
        <v>1.9512195121951219</v>
      </c>
      <c r="J77" s="76">
        <f t="shared" si="5"/>
        <v>10</v>
      </c>
      <c r="K77" s="74">
        <f>H77/B67</f>
        <v>20.879526977087949</v>
      </c>
    </row>
    <row r="78" spans="1:11" x14ac:dyDescent="0.25">
      <c r="A78" s="59">
        <v>5</v>
      </c>
      <c r="B78" s="70">
        <v>3.8</v>
      </c>
      <c r="C78" s="59">
        <f>I6</f>
        <v>10</v>
      </c>
      <c r="D78" s="57">
        <f>I13</f>
        <v>2</v>
      </c>
      <c r="E78" s="71">
        <f>E13</f>
        <v>2</v>
      </c>
      <c r="F78" s="74">
        <f t="shared" si="1"/>
        <v>0.26315789473684209</v>
      </c>
      <c r="G78" s="73">
        <f t="shared" si="2"/>
        <v>-0.89473684210526305</v>
      </c>
      <c r="H78" s="74">
        <f t="shared" si="3"/>
        <v>2.7368421052631575</v>
      </c>
      <c r="I78" s="74">
        <f t="shared" si="4"/>
        <v>2.1052631578947363</v>
      </c>
      <c r="J78" s="76">
        <f t="shared" si="5"/>
        <v>9.9999999999999964</v>
      </c>
      <c r="K78" s="74">
        <f>H78/B67</f>
        <v>20.733652312599677</v>
      </c>
    </row>
    <row r="79" spans="1:11" x14ac:dyDescent="0.25">
      <c r="A79" s="59">
        <v>6</v>
      </c>
      <c r="B79" s="70">
        <v>3.5</v>
      </c>
      <c r="C79" s="59">
        <f>I6</f>
        <v>10</v>
      </c>
      <c r="D79" s="59">
        <f>I13</f>
        <v>2</v>
      </c>
      <c r="E79" s="71">
        <f>E13</f>
        <v>2</v>
      </c>
      <c r="F79" s="74">
        <f t="shared" si="1"/>
        <v>0.2857142857142857</v>
      </c>
      <c r="G79" s="73">
        <f t="shared" si="2"/>
        <v>-0.71428571428571419</v>
      </c>
      <c r="H79" s="74">
        <f t="shared" si="3"/>
        <v>2.7142857142857144</v>
      </c>
      <c r="I79" s="74">
        <f t="shared" si="4"/>
        <v>2.285714285714286</v>
      </c>
      <c r="J79" s="76">
        <f t="shared" si="5"/>
        <v>10.000000000000002</v>
      </c>
      <c r="K79" s="74">
        <f>H79/B67</f>
        <v>20.562770562770563</v>
      </c>
    </row>
    <row r="80" spans="1:11" x14ac:dyDescent="0.25">
      <c r="A80" s="59">
        <v>7</v>
      </c>
      <c r="B80" s="70">
        <v>3.2</v>
      </c>
      <c r="C80" s="59">
        <f>I6</f>
        <v>10</v>
      </c>
      <c r="D80" s="59">
        <f>I13</f>
        <v>2</v>
      </c>
      <c r="E80" s="71">
        <f>E13</f>
        <v>2</v>
      </c>
      <c r="F80" s="74">
        <f t="shared" si="1"/>
        <v>0.3125</v>
      </c>
      <c r="G80" s="73">
        <f t="shared" si="2"/>
        <v>-0.50000000000000022</v>
      </c>
      <c r="H80" s="74">
        <f t="shared" si="3"/>
        <v>2.6875000000000004</v>
      </c>
      <c r="I80" s="74">
        <f t="shared" si="4"/>
        <v>2.5</v>
      </c>
      <c r="J80" s="76">
        <f t="shared" si="5"/>
        <v>10</v>
      </c>
      <c r="K80" s="74">
        <f>H80/B67</f>
        <v>20.359848484848488</v>
      </c>
    </row>
    <row r="82" spans="1:9" x14ac:dyDescent="0.25">
      <c r="A82" t="s">
        <v>65</v>
      </c>
    </row>
    <row r="83" spans="1:9" x14ac:dyDescent="0.25">
      <c r="A83" t="s">
        <v>66</v>
      </c>
    </row>
    <row r="84" spans="1:9" x14ac:dyDescent="0.25">
      <c r="A84" t="s">
        <v>69</v>
      </c>
    </row>
    <row r="85" spans="1:9" ht="15.75" thickBot="1" x14ac:dyDescent="0.3">
      <c r="A85" t="s">
        <v>70</v>
      </c>
    </row>
    <row r="86" spans="1:9" ht="24" thickBot="1" x14ac:dyDescent="0.4">
      <c r="A86" t="s">
        <v>71</v>
      </c>
      <c r="I86" s="86">
        <f>D24</f>
        <v>0.42857142857142855</v>
      </c>
    </row>
    <row r="87" spans="1:9" x14ac:dyDescent="0.25">
      <c r="A87" t="s">
        <v>74</v>
      </c>
    </row>
  </sheetData>
  <pageMargins left="0.25" right="0.25" top="0.75" bottom="0.75" header="0.3" footer="0.3"/>
  <pageSetup orientation="portrait" horizontalDpi="4294967293" verticalDpi="0" r:id="rId1"/>
  <ignoredErrors>
    <ignoredError sqref="J6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2</dc:creator>
  <cp:lastModifiedBy>roberto 2</cp:lastModifiedBy>
  <cp:lastPrinted>2013-05-22T05:40:30Z</cp:lastPrinted>
  <dcterms:created xsi:type="dcterms:W3CDTF">2013-04-14T05:18:00Z</dcterms:created>
  <dcterms:modified xsi:type="dcterms:W3CDTF">2013-06-05T05:12:48Z</dcterms:modified>
</cp:coreProperties>
</file>